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85" yWindow="390" windowWidth="9720" windowHeight="6285" tabRatio="599" activeTab="0"/>
  </bookViews>
  <sheets>
    <sheet name="Tbl1" sheetId="1" r:id="rId1"/>
    <sheet name="Tbl2" sheetId="2" r:id="rId2"/>
    <sheet name="Tbl3" sheetId="3" r:id="rId3"/>
    <sheet name="Tbl4" sheetId="4" r:id="rId4"/>
    <sheet name="Tbl5" sheetId="5" r:id="rId5"/>
    <sheet name="Tbl6" sheetId="6" r:id="rId6"/>
    <sheet name="Tbl 7" sheetId="7" r:id="rId7"/>
    <sheet name="Tbl8" sheetId="8" r:id="rId8"/>
    <sheet name="Tbl9" sheetId="9" r:id="rId9"/>
    <sheet name="Tbl 10" sheetId="10" r:id="rId10"/>
    <sheet name="Tbl11" sheetId="11" r:id="rId11"/>
    <sheet name="Allexp" sheetId="12" r:id="rId12"/>
    <sheet name="Tbl5a" sheetId="13" r:id="rId13"/>
  </sheets>
  <definedNames>
    <definedName name="_xlnm.Print_Area" localSheetId="9">'Tbl 10'!$A$1:$O$41</definedName>
    <definedName name="_xlnm.Print_Area" localSheetId="6">'Tbl 7'!$A$1:$L$41</definedName>
    <definedName name="_xlnm.Print_Area" localSheetId="0">'Tbl1'!$A$1:$I$43</definedName>
    <definedName name="_xlnm.Print_Area" localSheetId="10">'Tbl11'!$A$1:$E$41</definedName>
    <definedName name="_xlnm.Print_Area" localSheetId="1">'Tbl2'!$A$1:$M$44</definedName>
    <definedName name="_xlnm.Print_Area" localSheetId="12">'Tbl5a'!$A$1:$AC$40</definedName>
    <definedName name="_xlnm.Print_Area" localSheetId="8">'Tbl9'!$A$1:$X$42</definedName>
    <definedName name="_xlnm.Print_Titles" localSheetId="12">'Tbl5a'!$A:$A</definedName>
  </definedNames>
  <calcPr fullCalcOnLoad="1"/>
</workbook>
</file>

<file path=xl/sharedStrings.xml><?xml version="1.0" encoding="utf-8"?>
<sst xmlns="http://schemas.openxmlformats.org/spreadsheetml/2006/main" count="967" uniqueCount="247">
  <si>
    <t>01</t>
  </si>
  <si>
    <t>21</t>
  </si>
  <si>
    <t>07</t>
  </si>
  <si>
    <t>09</t>
  </si>
  <si>
    <t>22</t>
  </si>
  <si>
    <t>23</t>
  </si>
  <si>
    <t>02</t>
  </si>
  <si>
    <t>15</t>
  </si>
  <si>
    <t>16</t>
  </si>
  <si>
    <t>03</t>
  </si>
  <si>
    <t>08</t>
  </si>
  <si>
    <t>10</t>
  </si>
  <si>
    <t>11</t>
  </si>
  <si>
    <t>04</t>
  </si>
  <si>
    <t>05</t>
  </si>
  <si>
    <t>06</t>
  </si>
  <si>
    <t>12</t>
  </si>
  <si>
    <t>13</t>
  </si>
  <si>
    <t>14</t>
  </si>
  <si>
    <t>30</t>
  </si>
  <si>
    <t>17</t>
  </si>
  <si>
    <t>18</t>
  </si>
  <si>
    <t>19</t>
  </si>
  <si>
    <t>20</t>
  </si>
  <si>
    <t>Adminis-</t>
  </si>
  <si>
    <t>tration</t>
  </si>
  <si>
    <t>Mid-level</t>
  </si>
  <si>
    <t>Instructional</t>
  </si>
  <si>
    <t>and Wages</t>
  </si>
  <si>
    <t>Salaries</t>
  </si>
  <si>
    <t>Textbooks and</t>
  </si>
  <si>
    <t>Supplies</t>
  </si>
  <si>
    <t>Other</t>
  </si>
  <si>
    <t>Costs</t>
  </si>
  <si>
    <t>Special</t>
  </si>
  <si>
    <t>Education</t>
  </si>
  <si>
    <t>Student</t>
  </si>
  <si>
    <t>Pupil</t>
  </si>
  <si>
    <t>Personnel</t>
  </si>
  <si>
    <t>Services</t>
  </si>
  <si>
    <t>Health</t>
  </si>
  <si>
    <t>Transpor-</t>
  </si>
  <si>
    <t>tation</t>
  </si>
  <si>
    <t xml:space="preserve">Operation </t>
  </si>
  <si>
    <t>of Plant</t>
  </si>
  <si>
    <t>Mainte-</t>
  </si>
  <si>
    <t>nance</t>
  </si>
  <si>
    <t>Fixed</t>
  </si>
  <si>
    <t>Charges</t>
  </si>
  <si>
    <t>Community</t>
  </si>
  <si>
    <t>Capital</t>
  </si>
  <si>
    <t>Outlay</t>
  </si>
  <si>
    <t>Allegany</t>
  </si>
  <si>
    <t>Anne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</si>
  <si>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</si>
  <si>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</si>
  <si>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</si>
  <si>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</si>
  <si>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</si>
  <si>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</si>
  <si>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</si>
  <si>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</si>
  <si>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</si>
  <si>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</si>
  <si>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</si>
  <si>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</si>
  <si>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Mongtomery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</si>
  <si>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</si>
  <si>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</si>
  <si>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</si>
  <si>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</si>
  <si>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</si>
  <si>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</si>
  <si>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</si>
  <si>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</si>
  <si>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Baltimore City</t>
  </si>
  <si>
    <t>Total State</t>
  </si>
  <si>
    <t>Total</t>
  </si>
  <si>
    <t>Current</t>
  </si>
  <si>
    <t>Expenditures</t>
  </si>
  <si>
    <t>ADM</t>
  </si>
  <si>
    <t>Total Current</t>
  </si>
  <si>
    <t>Cost</t>
  </si>
  <si>
    <t>Rank</t>
  </si>
  <si>
    <t>Current Expense</t>
  </si>
  <si>
    <t>Fund</t>
  </si>
  <si>
    <t>Expenditures*</t>
  </si>
  <si>
    <t>State Share of</t>
  </si>
  <si>
    <t xml:space="preserve">Teachers' </t>
  </si>
  <si>
    <t>Retirement</t>
  </si>
  <si>
    <t>Including State</t>
  </si>
  <si>
    <t>Share of Teachers'</t>
  </si>
  <si>
    <t>Excluding State</t>
  </si>
  <si>
    <t>Including Student Transportation</t>
  </si>
  <si>
    <t>Excluding Student Transportation</t>
  </si>
  <si>
    <t>Cost per Pupil Belonging* for Current Expenses</t>
  </si>
  <si>
    <t>Table 1</t>
  </si>
  <si>
    <t>Table 2</t>
  </si>
  <si>
    <t>Programs</t>
  </si>
  <si>
    <t>Transportation</t>
  </si>
  <si>
    <t>Current Expense Fund</t>
  </si>
  <si>
    <t>and Debt</t>
  </si>
  <si>
    <t>Table 3</t>
  </si>
  <si>
    <t>Total Cost</t>
  </si>
  <si>
    <t>per Pupil</t>
  </si>
  <si>
    <t>Maintenance</t>
  </si>
  <si>
    <t>Table 9</t>
  </si>
  <si>
    <t>NOTE:  Percentages may not equal 100% due to rounding.</t>
  </si>
  <si>
    <t>Table 11</t>
  </si>
  <si>
    <t>Current Capital</t>
  </si>
  <si>
    <t>Service</t>
  </si>
  <si>
    <t>Table 4</t>
  </si>
  <si>
    <t>Instructional Expenditures</t>
  </si>
  <si>
    <t>Operation</t>
  </si>
  <si>
    <t>Local</t>
  </si>
  <si>
    <t>Agency</t>
  </si>
  <si>
    <t>Federal</t>
  </si>
  <si>
    <t>Table 5</t>
  </si>
  <si>
    <t>Table 6</t>
  </si>
  <si>
    <t>Table 7</t>
  </si>
  <si>
    <t>Total Supplies and Materials</t>
  </si>
  <si>
    <t>Textbooks</t>
  </si>
  <si>
    <t>Library Materials</t>
  </si>
  <si>
    <t>NOTE:  Expenditures for each category include equipment and outgoing transfers reported in each category.  Percentages may not equal 100% due to rounding.</t>
  </si>
  <si>
    <t>Current Expense Fund (continued)</t>
  </si>
  <si>
    <t>Food</t>
  </si>
  <si>
    <t>School</t>
  </si>
  <si>
    <t>From All</t>
  </si>
  <si>
    <t>Expense</t>
  </si>
  <si>
    <t>Construction</t>
  </si>
  <si>
    <t>Debt Service Fund</t>
  </si>
  <si>
    <t>Administration</t>
  </si>
  <si>
    <t>Instruction</t>
  </si>
  <si>
    <t>Interest</t>
  </si>
  <si>
    <t>Principal</t>
  </si>
  <si>
    <t>Table 10</t>
  </si>
  <si>
    <t>Average</t>
  </si>
  <si>
    <t>Daily</t>
  </si>
  <si>
    <t>Membership</t>
  </si>
  <si>
    <t>Attendance</t>
  </si>
  <si>
    <t>Full-time Equivalent Average Number Belonging and Average Daily Atttendance*</t>
  </si>
  <si>
    <t xml:space="preserve">*Half-day kindergarten and prekindergarten pupils have been equated to full-time. </t>
  </si>
  <si>
    <t xml:space="preserve">  Grand</t>
  </si>
  <si>
    <t xml:space="preserve">     Regular</t>
  </si>
  <si>
    <t xml:space="preserve">  Total</t>
  </si>
  <si>
    <t xml:space="preserve">              costs, special education, student personnel services, health services,  operation of plant, maintenance of plant, and fixed charges;</t>
  </si>
  <si>
    <t xml:space="preserve"> Capital</t>
  </si>
  <si>
    <t xml:space="preserve"> Outlay</t>
  </si>
  <si>
    <t xml:space="preserve">  Outlay</t>
  </si>
  <si>
    <t xml:space="preserve">   Fixed</t>
  </si>
  <si>
    <t>Table 8</t>
  </si>
  <si>
    <t>(Excludes State Share of Teachers' Retirement and Social Security)</t>
  </si>
  <si>
    <r>
      <t>Service</t>
    </r>
    <r>
      <rPr>
        <sz val="10"/>
        <rFont val="WP TypographicSymbols"/>
        <family val="0"/>
      </rPr>
      <t>**</t>
    </r>
  </si>
  <si>
    <t>Montgomery</t>
  </si>
  <si>
    <t>Debt Services</t>
  </si>
  <si>
    <t>Capital Outlay</t>
  </si>
  <si>
    <t>Equipment</t>
  </si>
  <si>
    <t>Outlay &amp; Debt Servicess</t>
  </si>
  <si>
    <t>Less Equipment</t>
  </si>
  <si>
    <t>Non-Federal</t>
  </si>
  <si>
    <t>** Fixed</t>
  </si>
  <si>
    <t>Textbooks and Instructional Supplies</t>
  </si>
  <si>
    <t>Library</t>
  </si>
  <si>
    <t xml:space="preserve">Textbooks </t>
  </si>
  <si>
    <t>Media and</t>
  </si>
  <si>
    <t>Supplies and</t>
  </si>
  <si>
    <t>and Supplies</t>
  </si>
  <si>
    <t xml:space="preserve"> Books</t>
  </si>
  <si>
    <t>Materials</t>
  </si>
  <si>
    <t>Text-</t>
  </si>
  <si>
    <t>books</t>
  </si>
  <si>
    <t>Books</t>
  </si>
  <si>
    <t>Special Education</t>
  </si>
  <si>
    <t>Supplies and Materials</t>
  </si>
  <si>
    <t>Library Media</t>
  </si>
  <si>
    <t>*State share of Teachers' retirement is included; equipment, outgoing transfers, and adult education are excluded.</t>
  </si>
  <si>
    <t xml:space="preserve">Total </t>
  </si>
  <si>
    <t>Textbook</t>
  </si>
  <si>
    <t>LibraryMedia</t>
  </si>
  <si>
    <t>Other Supplies</t>
  </si>
  <si>
    <t>Materials Of Instruction</t>
  </si>
  <si>
    <t>NOTE:  Excludes expenditures for adult education.</t>
  </si>
  <si>
    <t>Table 5a</t>
  </si>
  <si>
    <t>State Share of Teachers' Retirement</t>
  </si>
  <si>
    <t>Adult Ed</t>
  </si>
  <si>
    <t>Fixed Charges</t>
  </si>
  <si>
    <t>2004-2005</t>
  </si>
  <si>
    <t>2005-2006</t>
  </si>
  <si>
    <t>*Excluded Adult Education Expenditures</t>
  </si>
  <si>
    <t>Maryland Public Schools:  2006 - 2007</t>
  </si>
  <si>
    <t>Cost per Pupil Belonging* by Category:  Maryland Public Schools:  2006 - 2007</t>
  </si>
  <si>
    <t>Cost per Pupil Attending* by Category:  Maryland Public Schools:  2006 - 2007</t>
  </si>
  <si>
    <t>Cost per Pupil Belonging* from Federal Funds:  Maryland Public Schools:  2006 - 2007</t>
  </si>
  <si>
    <t>Cost per Pupil Belonging* Excluding Federal Funds:  Maryland Public Schools:  2006 - 2007</t>
  </si>
  <si>
    <t>Percent Distribution of Current Expenses by Category*:  Maryland Public Schools:  2006 - 2007</t>
  </si>
  <si>
    <t>Percent Distribution of Day School Current Expenses:  Maryland Public Schools:  2006 - 2007</t>
  </si>
  <si>
    <t>Expenditures by Category* for Maryland Public Schools:  2006- 2007</t>
  </si>
  <si>
    <t>Expenditures for All Purposes*:  Maryland Public Schools:  2006 - 2007</t>
  </si>
  <si>
    <t>Expenditures for All Purposes*:  Maryland Public Schools:  2006- 2007</t>
  </si>
  <si>
    <t>Instruction - Textbooks and Instructional Supplies FY 2007</t>
  </si>
  <si>
    <t>SFD Part 2 FY 2007  Table 4A</t>
  </si>
  <si>
    <t>SFD Part 2 FY 2007 Table 4</t>
  </si>
  <si>
    <t>SFD Part 2 FY 2007  Table 5</t>
  </si>
  <si>
    <t>2006-2007</t>
  </si>
  <si>
    <t xml:space="preserve"> Expenditures* for Calculating Cost per Pupil Belonging from Federal Funds:  Maryland Public Schools:  2006 - 2007</t>
  </si>
  <si>
    <t>Table 5a (continued)</t>
  </si>
  <si>
    <t>FY 2006</t>
  </si>
  <si>
    <t>FY 2007</t>
  </si>
  <si>
    <t>Change</t>
  </si>
  <si>
    <t>Amount</t>
  </si>
  <si>
    <t>%</t>
  </si>
  <si>
    <t>Grant Total</t>
  </si>
  <si>
    <t>Cost per Public Elementary and Secondary Pupil Belonging* for Current Expenses, Capital Outlay, and Debt Service</t>
  </si>
  <si>
    <t>*Half-time kindergarten and prekindergarten pupils are expressed in full-time equivalents in arriving at per pupil cost.</t>
  </si>
  <si>
    <t>FY 2007 Table 15</t>
  </si>
  <si>
    <t>FY 2007 Table 12</t>
  </si>
  <si>
    <r>
      <t xml:space="preserve">** </t>
    </r>
    <r>
      <rPr>
        <sz val="10"/>
        <rFont val="Arial"/>
        <family val="0"/>
      </rPr>
      <t>Current Capital Outlay means expenditures of current expense funds which result in the acquisition of new fixed assets or additions to</t>
    </r>
  </si>
  <si>
    <t xml:space="preserve"> existing fixed assets; Debt Service expenditures include both principal and interest payments.</t>
  </si>
  <si>
    <t>*Half-time kindergarten and prekindergarten pupils are expressed in full-time equivalents in arriving at per pupil costs.</t>
  </si>
  <si>
    <t>NOTE:  Includes expenditures for administration, instructional salaries and wages, textbooks and other instructional materials, other instructional</t>
  </si>
  <si>
    <t xml:space="preserve">              student transportation and state share of teachers' retirement are included in some columns. </t>
  </si>
  <si>
    <t>NOTE:  Excludes expenditures for adult education, equipment, state share of teachers' retirement, interfund transfers, and outgoing transfers.</t>
  </si>
  <si>
    <r>
      <t xml:space="preserve">Cost per Pupil Belonging* for Materials of Instruction </t>
    </r>
    <r>
      <rPr>
        <sz val="10"/>
        <rFont val="Arial"/>
        <family val="2"/>
      </rPr>
      <t>**</t>
    </r>
    <r>
      <rPr>
        <sz val="10"/>
        <rFont val="Arial"/>
        <family val="0"/>
      </rPr>
      <t>:  Maryland Public Schools:  2006 - 2007</t>
    </r>
  </si>
  <si>
    <t>** Includes textbooks, library materials and other instructional and special education supplies and materials.</t>
  </si>
  <si>
    <r>
      <t xml:space="preserve">Instruction </t>
    </r>
    <r>
      <rPr>
        <sz val="10"/>
        <rFont val="Arial"/>
        <family val="2"/>
      </rPr>
      <t>**</t>
    </r>
  </si>
  <si>
    <r>
      <t xml:space="preserve">** </t>
    </r>
    <r>
      <rPr>
        <sz val="10"/>
        <rFont val="Arial"/>
        <family val="0"/>
      </rPr>
      <t>Includes Instructional Salaries and Wages, Textbooks and Instructional Supplies, and Other Instructional Costs.</t>
    </r>
  </si>
  <si>
    <t>* State share of Teachers' retirement and equipment are not included.</t>
  </si>
  <si>
    <t>* Excludes Food Service, Community Services, Capital Outlay, Adult Education, equipment, State-paid retirement, and transfers.</t>
  </si>
  <si>
    <r>
      <t xml:space="preserve">** </t>
    </r>
    <r>
      <rPr>
        <sz val="10"/>
        <rFont val="Arial"/>
        <family val="0"/>
      </rPr>
      <t>Excludes Adult Education, but includes State-paid retirement.</t>
    </r>
  </si>
  <si>
    <t>Interfund transfers, Indirect Cost Recovery net transfers, and transfers between Maryland local education agencies are not shown on this table.</t>
  </si>
  <si>
    <t>Excludes Debt Principal repayment and Student Activity Fund Expenditures.</t>
  </si>
  <si>
    <t>Source:</t>
  </si>
  <si>
    <t>Funds **</t>
  </si>
  <si>
    <t>**</t>
  </si>
  <si>
    <t>*</t>
  </si>
  <si>
    <t>Instruction Less Adult Eduction FY 2007</t>
  </si>
  <si>
    <t>Adult Education 2006-2007</t>
  </si>
  <si>
    <t xml:space="preserve">Data Supporting the Calculation in Table 8 </t>
  </si>
  <si>
    <t xml:space="preserve"> Fiscal Year 2007 Selected Financial Data Part 2 - Table 1</t>
  </si>
  <si>
    <t>Data Supporting the Calculation in Table 8 (continued)</t>
  </si>
  <si>
    <t>Community Services</t>
  </si>
  <si>
    <t>Expenditures* for Calculating Cost per Pupil Belonging from Federal Funds:  Maryland Public Schools:  2006 - 2007</t>
  </si>
  <si>
    <t>( A )</t>
  </si>
  <si>
    <t>( B )</t>
  </si>
  <si>
    <t>( C )</t>
  </si>
  <si>
    <t>Fixed Charges with Adult Education and Community Services</t>
  </si>
  <si>
    <t>(A-B-C)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</si>
</sst>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_(* #,##0.0_);_(* \(#,##0.0\);_(* &quot;-&quot;??_);_(@_)"/>
    <numFmt numFmtId="166" formatCode="_(* #,##0_);_(* \(#,##0\);_(* &quot;-&quot;??_);_(@_)"/>
    <numFmt numFmtId="167" formatCode="#,##0.00000000000"/>
    <numFmt numFmtId="168" formatCode="#,##0.000000000000"/>
    <numFmt numFmtId="169" formatCode="&quot;$&quot;#,##0.00"/>
    <numFmt numFmtId="170" formatCode="#,##0.0"/>
    <numFmt numFmtId="171" formatCode="_(* #,##0.000_);_(* \(#,##0.000\);_(* &quot;-&quot;??_);_(@_)"/>
    <numFmt numFmtId="172" formatCode="0.0%"/>
    <numFmt numFmtId="173" formatCode="#,##0.00;[Red]#,##0.00"/>
    <numFmt numFmtId="174" formatCode="_(&quot;$&quot;* #,##0_);_(&quot;$&quot;* \(#,##0\);_(&quot;$&quot;* &quot;-&quot;??_);_(@_)"/>
    <numFmt numFmtId="175" formatCode="&quot;$&quot;#,##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&quot;$&quot;* #,##0.00000_);_(&quot;$&quot;* \(#,##0.00000\);_(&quot;$&quot;* &quot;-&quot;??_);_(@_)"/>
    <numFmt numFmtId="180" formatCode="_(* #,##0.0000_);_(* \(#,##0.0000\);_(* &quot;-&quot;??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_);\(#,##0.000\)"/>
    <numFmt numFmtId="187" formatCode="#,##0.0000_);\(#,##0.0000\)"/>
    <numFmt numFmtId="188" formatCode="#,##0.00000_);\(#,##0.00000\)"/>
    <numFmt numFmtId="189" formatCode="&quot;$&quot;#,##0.000_);\(&quot;$&quot;#,##0.000\)"/>
    <numFmt numFmtId="190" formatCode="&quot;$&quot;#,##0.0_);\(&quot;$&quot;#,##0.0\)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sz val="10"/>
      <name val="WP TypographicSymbols"/>
      <family val="0"/>
    </font>
    <font>
      <sz val="10"/>
      <name val="MS Sans Serif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43" fontId="0" fillId="0" borderId="0" xfId="15" applyAlignment="1">
      <alignment/>
    </xf>
    <xf numFmtId="43" fontId="0" fillId="0" borderId="0" xfId="15" applyBorder="1" applyAlignment="1">
      <alignment/>
    </xf>
    <xf numFmtId="44" fontId="0" fillId="0" borderId="0" xfId="17" applyBorder="1" applyAlignment="1">
      <alignment/>
    </xf>
    <xf numFmtId="2" fontId="0" fillId="0" borderId="0" xfId="0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Alignment="1">
      <alignment/>
    </xf>
    <xf numFmtId="166" fontId="0" fillId="0" borderId="2" xfId="15" applyNumberFormat="1" applyBorder="1" applyAlignment="1">
      <alignment/>
    </xf>
    <xf numFmtId="166" fontId="0" fillId="0" borderId="0" xfId="15" applyNumberFormat="1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166" fontId="0" fillId="0" borderId="1" xfId="15" applyNumberFormat="1" applyBorder="1" applyAlignment="1">
      <alignment/>
    </xf>
    <xf numFmtId="166" fontId="0" fillId="0" borderId="1" xfId="15" applyNumberFormat="1" applyBorder="1" applyAlignment="1">
      <alignment horizontal="center"/>
    </xf>
    <xf numFmtId="166" fontId="0" fillId="0" borderId="1" xfId="15" applyNumberFormat="1" applyFont="1" applyBorder="1" applyAlignment="1">
      <alignment horizontal="center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43" fontId="0" fillId="0" borderId="0" xfId="15" applyNumberFormat="1" applyAlignment="1">
      <alignment/>
    </xf>
    <xf numFmtId="166" fontId="0" fillId="0" borderId="0" xfId="15" applyNumberFormat="1" applyFont="1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 horizontal="center"/>
    </xf>
    <xf numFmtId="165" fontId="0" fillId="0" borderId="0" xfId="15" applyNumberFormat="1" applyBorder="1" applyAlignment="1">
      <alignment/>
    </xf>
    <xf numFmtId="43" fontId="0" fillId="0" borderId="3" xfId="15" applyBorder="1" applyAlignment="1">
      <alignment/>
    </xf>
    <xf numFmtId="43" fontId="0" fillId="0" borderId="3" xfId="15" applyNumberFormat="1" applyBorder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0" fillId="0" borderId="0" xfId="17" applyBorder="1" applyAlignment="1">
      <alignment horizontal="right"/>
    </xf>
    <xf numFmtId="43" fontId="0" fillId="0" borderId="0" xfId="15" applyNumberFormat="1" applyBorder="1" applyAlignment="1">
      <alignment/>
    </xf>
    <xf numFmtId="165" fontId="0" fillId="0" borderId="1" xfId="15" applyNumberFormat="1" applyFont="1" applyBorder="1" applyAlignment="1">
      <alignment horizontal="center"/>
    </xf>
    <xf numFmtId="172" fontId="0" fillId="0" borderId="0" xfId="22" applyNumberFormat="1" applyBorder="1" applyAlignment="1">
      <alignment/>
    </xf>
    <xf numFmtId="10" fontId="0" fillId="0" borderId="0" xfId="22" applyNumberFormat="1" applyBorder="1" applyAlignment="1">
      <alignment/>
    </xf>
    <xf numFmtId="166" fontId="0" fillId="0" borderId="0" xfId="0" applyNumberFormat="1" applyAlignment="1">
      <alignment/>
    </xf>
    <xf numFmtId="0" fontId="1" fillId="0" borderId="5" xfId="21" applyFont="1" applyFill="1" applyBorder="1" applyAlignment="1">
      <alignment horizontal="left" wrapText="1"/>
      <protection/>
    </xf>
    <xf numFmtId="166" fontId="0" fillId="0" borderId="0" xfId="15" applyNumberFormat="1" applyFont="1" applyAlignment="1">
      <alignment/>
    </xf>
    <xf numFmtId="7" fontId="0" fillId="0" borderId="0" xfId="17" applyNumberFormat="1" applyAlignment="1">
      <alignment/>
    </xf>
    <xf numFmtId="165" fontId="0" fillId="0" borderId="1" xfId="15" applyNumberFormat="1" applyBorder="1" applyAlignment="1">
      <alignment horizontal="center"/>
    </xf>
    <xf numFmtId="43" fontId="0" fillId="0" borderId="3" xfId="15" applyBorder="1" applyAlignment="1">
      <alignment horizontal="center"/>
    </xf>
    <xf numFmtId="43" fontId="0" fillId="0" borderId="0" xfId="15" applyAlignment="1">
      <alignment horizontal="center"/>
    </xf>
    <xf numFmtId="7" fontId="0" fillId="0" borderId="0" xfId="15" applyNumberFormat="1" applyAlignment="1">
      <alignment/>
    </xf>
    <xf numFmtId="43" fontId="0" fillId="0" borderId="2" xfId="15" applyBorder="1" applyAlignment="1">
      <alignment/>
    </xf>
    <xf numFmtId="43" fontId="0" fillId="0" borderId="0" xfId="15" applyFont="1" applyAlignment="1">
      <alignment horizontal="center"/>
    </xf>
    <xf numFmtId="166" fontId="5" fillId="0" borderId="0" xfId="15" applyNumberFormat="1" applyFont="1" applyAlignment="1">
      <alignment/>
    </xf>
    <xf numFmtId="166" fontId="4" fillId="0" borderId="0" xfId="15" applyNumberFormat="1" applyFont="1" applyAlignment="1">
      <alignment/>
    </xf>
    <xf numFmtId="43" fontId="0" fillId="0" borderId="3" xfId="15" applyFont="1" applyBorder="1" applyAlignment="1">
      <alignment horizontal="center"/>
    </xf>
    <xf numFmtId="169" fontId="0" fillId="0" borderId="0" xfId="17" applyNumberFormat="1" applyAlignment="1">
      <alignment/>
    </xf>
    <xf numFmtId="166" fontId="0" fillId="0" borderId="0" xfId="15" applyNumberFormat="1" applyAlignment="1">
      <alignment horizontal="center"/>
    </xf>
    <xf numFmtId="174" fontId="0" fillId="0" borderId="0" xfId="17" applyNumberFormat="1" applyAlignment="1">
      <alignment/>
    </xf>
    <xf numFmtId="165" fontId="0" fillId="0" borderId="0" xfId="15" applyNumberFormat="1" applyFont="1" applyBorder="1" applyAlignment="1">
      <alignment horizontal="center"/>
    </xf>
    <xf numFmtId="169" fontId="0" fillId="0" borderId="0" xfId="17" applyNumberFormat="1" applyBorder="1" applyAlignment="1">
      <alignment horizontal="center"/>
    </xf>
    <xf numFmtId="43" fontId="0" fillId="0" borderId="0" xfId="15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43" fontId="0" fillId="0" borderId="0" xfId="15" applyBorder="1" applyAlignment="1">
      <alignment/>
    </xf>
    <xf numFmtId="43" fontId="0" fillId="0" borderId="0" xfId="15" applyBorder="1" applyAlignment="1">
      <alignment horizontal="left" indent="1"/>
    </xf>
    <xf numFmtId="0" fontId="4" fillId="0" borderId="0" xfId="0" applyFont="1" applyAlignment="1" quotePrefix="1">
      <alignment/>
    </xf>
    <xf numFmtId="169" fontId="0" fillId="0" borderId="0" xfId="15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0" xfId="15" applyNumberFormat="1" applyAlignment="1">
      <alignment/>
    </xf>
    <xf numFmtId="175" fontId="0" fillId="0" borderId="0" xfId="15" applyNumberFormat="1" applyAlignment="1">
      <alignment/>
    </xf>
    <xf numFmtId="7" fontId="0" fillId="0" borderId="0" xfId="17" applyNumberFormat="1" applyBorder="1" applyAlignment="1">
      <alignment horizontal="right"/>
    </xf>
    <xf numFmtId="7" fontId="0" fillId="0" borderId="0" xfId="17" applyNumberFormat="1" applyAlignment="1">
      <alignment horizontal="right"/>
    </xf>
    <xf numFmtId="44" fontId="0" fillId="0" borderId="0" xfId="17" applyBorder="1" applyAlignment="1">
      <alignment horizontal="left"/>
    </xf>
    <xf numFmtId="49" fontId="0" fillId="0" borderId="0" xfId="17" applyNumberFormat="1" applyBorder="1" applyAlignment="1">
      <alignment horizontal="left"/>
    </xf>
    <xf numFmtId="49" fontId="0" fillId="0" borderId="0" xfId="17" applyNumberFormat="1" applyBorder="1" applyAlignment="1">
      <alignment/>
    </xf>
    <xf numFmtId="49" fontId="0" fillId="0" borderId="0" xfId="15" applyNumberFormat="1" applyBorder="1" applyAlignment="1">
      <alignment/>
    </xf>
    <xf numFmtId="49" fontId="0" fillId="0" borderId="3" xfId="15" applyNumberFormat="1" applyBorder="1" applyAlignment="1">
      <alignment/>
    </xf>
    <xf numFmtId="171" fontId="0" fillId="0" borderId="0" xfId="15" applyNumberFormat="1" applyBorder="1" applyAlignment="1">
      <alignment horizontal="right"/>
    </xf>
    <xf numFmtId="171" fontId="0" fillId="0" borderId="0" xfId="15" applyNumberFormat="1" applyBorder="1" applyAlignment="1">
      <alignment horizontal="left"/>
    </xf>
    <xf numFmtId="43" fontId="0" fillId="0" borderId="0" xfId="15" applyBorder="1" applyAlignment="1">
      <alignment horizontal="right"/>
    </xf>
    <xf numFmtId="0" fontId="0" fillId="0" borderId="0" xfId="0" applyFill="1" applyBorder="1" applyAlignment="1">
      <alignment/>
    </xf>
    <xf numFmtId="166" fontId="0" fillId="0" borderId="0" xfId="15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43" fontId="0" fillId="0" borderId="6" xfId="15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1" fontId="5" fillId="0" borderId="0" xfId="0" applyNumberFormat="1" applyFont="1" applyFill="1" applyBorder="1" applyAlignment="1">
      <alignment/>
    </xf>
    <xf numFmtId="165" fontId="0" fillId="0" borderId="0" xfId="15" applyNumberFormat="1" applyAlignment="1">
      <alignment horizontal="right"/>
    </xf>
    <xf numFmtId="166" fontId="0" fillId="0" borderId="0" xfId="15" applyNumberFormat="1" applyFont="1" applyAlignment="1">
      <alignment/>
    </xf>
    <xf numFmtId="166" fontId="0" fillId="0" borderId="3" xfId="15" applyNumberFormat="1" applyFont="1" applyBorder="1" applyAlignment="1">
      <alignment/>
    </xf>
    <xf numFmtId="166" fontId="0" fillId="0" borderId="7" xfId="15" applyNumberFormat="1" applyFont="1" applyBorder="1" applyAlignment="1">
      <alignment horizontal="center"/>
    </xf>
    <xf numFmtId="166" fontId="0" fillId="0" borderId="8" xfId="15" applyNumberFormat="1" applyFont="1" applyBorder="1" applyAlignment="1">
      <alignment/>
    </xf>
    <xf numFmtId="166" fontId="0" fillId="0" borderId="9" xfId="15" applyNumberFormat="1" applyFont="1" applyBorder="1" applyAlignment="1">
      <alignment horizontal="center"/>
    </xf>
    <xf numFmtId="166" fontId="0" fillId="0" borderId="10" xfId="15" applyNumberFormat="1" applyFont="1" applyBorder="1" applyAlignment="1">
      <alignment horizontal="center"/>
    </xf>
    <xf numFmtId="166" fontId="0" fillId="0" borderId="11" xfId="15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indent="3"/>
    </xf>
    <xf numFmtId="0" fontId="0" fillId="0" borderId="1" xfId="0" applyFill="1" applyBorder="1" applyAlignment="1">
      <alignment horizontal="left" indent="3"/>
    </xf>
    <xf numFmtId="7" fontId="0" fillId="0" borderId="0" xfId="17" applyNumberFormat="1" applyFill="1" applyAlignment="1">
      <alignment horizontal="right"/>
    </xf>
    <xf numFmtId="43" fontId="0" fillId="0" borderId="0" xfId="15" applyNumberFormat="1" applyFill="1" applyAlignment="1">
      <alignment/>
    </xf>
    <xf numFmtId="43" fontId="0" fillId="0" borderId="0" xfId="15" applyAlignment="1">
      <alignment/>
    </xf>
    <xf numFmtId="7" fontId="0" fillId="0" borderId="0" xfId="15" applyNumberFormat="1" applyAlignment="1">
      <alignment/>
    </xf>
    <xf numFmtId="166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7" fontId="0" fillId="0" borderId="0" xfId="17" applyNumberFormat="1" applyAlignment="1">
      <alignment horizontal="center" vertical="center"/>
    </xf>
    <xf numFmtId="169" fontId="0" fillId="0" borderId="0" xfId="17" applyNumberFormat="1" applyAlignment="1">
      <alignment horizontal="center"/>
    </xf>
    <xf numFmtId="169" fontId="0" fillId="0" borderId="0" xfId="17" applyNumberFormat="1" applyAlignment="1">
      <alignment horizontal="center" vertical="center"/>
    </xf>
    <xf numFmtId="39" fontId="0" fillId="0" borderId="0" xfId="15" applyNumberFormat="1" applyAlignment="1">
      <alignment horizontal="center" vertical="center"/>
    </xf>
    <xf numFmtId="2" fontId="0" fillId="0" borderId="0" xfId="17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9" fontId="0" fillId="0" borderId="3" xfId="15" applyNumberFormat="1" applyBorder="1" applyAlignment="1">
      <alignment horizontal="center" vertical="center"/>
    </xf>
    <xf numFmtId="2" fontId="0" fillId="0" borderId="3" xfId="17" applyNumberFormat="1" applyBorder="1" applyAlignment="1">
      <alignment horizontal="center" vertical="center"/>
    </xf>
    <xf numFmtId="166" fontId="0" fillId="0" borderId="0" xfId="15" applyNumberFormat="1" applyFont="1" applyAlignment="1">
      <alignment/>
    </xf>
    <xf numFmtId="166" fontId="0" fillId="0" borderId="0" xfId="15" applyNumberFormat="1" applyFont="1" applyBorder="1" applyAlignment="1">
      <alignment/>
    </xf>
    <xf numFmtId="166" fontId="0" fillId="0" borderId="0" xfId="15" applyNumberFormat="1" applyFont="1" applyFill="1" applyAlignment="1">
      <alignment/>
    </xf>
    <xf numFmtId="166" fontId="0" fillId="0" borderId="0" xfId="15" applyNumberFormat="1" applyFont="1" applyFill="1" applyBorder="1" applyAlignment="1">
      <alignment/>
    </xf>
    <xf numFmtId="166" fontId="0" fillId="0" borderId="3" xfId="15" applyNumberFormat="1" applyFont="1" applyFill="1" applyBorder="1" applyAlignment="1">
      <alignment/>
    </xf>
    <xf numFmtId="166" fontId="0" fillId="0" borderId="0" xfId="15" applyNumberFormat="1" applyFont="1" applyAlignment="1">
      <alignment/>
    </xf>
    <xf numFmtId="166" fontId="0" fillId="0" borderId="0" xfId="15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3" xfId="15" applyNumberFormat="1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1" xfId="15" applyNumberFormat="1" applyFont="1" applyBorder="1" applyAlignment="1">
      <alignment horizontal="center"/>
    </xf>
    <xf numFmtId="166" fontId="0" fillId="0" borderId="1" xfId="15" applyNumberFormat="1" applyFont="1" applyBorder="1" applyAlignment="1">
      <alignment horizontal="left" indent="2"/>
    </xf>
    <xf numFmtId="166" fontId="5" fillId="0" borderId="1" xfId="15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43" fontId="0" fillId="0" borderId="3" xfId="0" applyNumberFormat="1" applyBorder="1" applyAlignment="1">
      <alignment horizontal="center"/>
    </xf>
    <xf numFmtId="0" fontId="0" fillId="0" borderId="0" xfId="15" applyNumberFormat="1" applyFont="1" applyBorder="1" applyAlignment="1">
      <alignment horizontal="left"/>
    </xf>
    <xf numFmtId="0" fontId="0" fillId="0" borderId="0" xfId="15" applyNumberFormat="1" applyFont="1" applyBorder="1" applyAlignment="1">
      <alignment/>
    </xf>
    <xf numFmtId="43" fontId="0" fillId="0" borderId="0" xfId="15" applyFont="1" applyFill="1" applyAlignment="1">
      <alignment/>
    </xf>
    <xf numFmtId="165" fontId="0" fillId="0" borderId="0" xfId="15" applyNumberFormat="1" applyFont="1" applyFill="1" applyAlignment="1">
      <alignment/>
    </xf>
    <xf numFmtId="166" fontId="0" fillId="0" borderId="0" xfId="15" applyNumberFormat="1" applyFont="1" applyBorder="1" applyAlignment="1">
      <alignment horizontal="left"/>
    </xf>
    <xf numFmtId="166" fontId="0" fillId="0" borderId="3" xfId="15" applyNumberFormat="1" applyFont="1" applyBorder="1" applyAlignment="1">
      <alignment horizontal="left"/>
    </xf>
    <xf numFmtId="166" fontId="0" fillId="0" borderId="2" xfId="15" applyNumberFormat="1" applyFont="1" applyBorder="1" applyAlignment="1">
      <alignment/>
    </xf>
    <xf numFmtId="166" fontId="0" fillId="0" borderId="1" xfId="15" applyNumberFormat="1" applyFont="1" applyBorder="1" applyAlignment="1">
      <alignment horizontal="left"/>
    </xf>
    <xf numFmtId="174" fontId="0" fillId="0" borderId="0" xfId="17" applyNumberFormat="1" applyFont="1" applyBorder="1" applyAlignment="1">
      <alignment/>
    </xf>
    <xf numFmtId="166" fontId="0" fillId="0" borderId="0" xfId="15" applyNumberFormat="1" applyFont="1" applyBorder="1" applyAlignment="1">
      <alignment horizontal="left"/>
    </xf>
    <xf numFmtId="166" fontId="0" fillId="0" borderId="0" xfId="15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166" fontId="0" fillId="0" borderId="13" xfId="15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6" fontId="5" fillId="0" borderId="0" xfId="15" applyNumberFormat="1" applyFont="1" applyBorder="1" applyAlignment="1">
      <alignment horizontal="center"/>
    </xf>
    <xf numFmtId="174" fontId="0" fillId="0" borderId="0" xfId="17" applyNumberFormat="1" applyFont="1" applyFill="1" applyBorder="1" applyAlignment="1">
      <alignment/>
    </xf>
    <xf numFmtId="174" fontId="0" fillId="0" borderId="0" xfId="17" applyNumberFormat="1" applyFont="1" applyBorder="1" applyAlignment="1">
      <alignment horizontal="right"/>
    </xf>
    <xf numFmtId="174" fontId="0" fillId="0" borderId="0" xfId="17" applyNumberFormat="1" applyFont="1" applyBorder="1" applyAlignment="1">
      <alignment horizontal="left"/>
    </xf>
    <xf numFmtId="166" fontId="0" fillId="0" borderId="0" xfId="15" applyNumberFormat="1" applyFont="1" applyFill="1" applyAlignment="1">
      <alignment/>
    </xf>
    <xf numFmtId="2" fontId="0" fillId="0" borderId="0" xfId="17" applyNumberFormat="1" applyFont="1" applyAlignment="1">
      <alignment horizontal="center" vertical="center"/>
    </xf>
    <xf numFmtId="2" fontId="0" fillId="0" borderId="3" xfId="17" applyNumberFormat="1" applyFont="1" applyBorder="1" applyAlignment="1">
      <alignment horizontal="center" vertical="center"/>
    </xf>
    <xf numFmtId="166" fontId="0" fillId="0" borderId="3" xfId="15" applyNumberFormat="1" applyFont="1" applyBorder="1" applyAlignment="1">
      <alignment/>
    </xf>
    <xf numFmtId="166" fontId="0" fillId="0" borderId="0" xfId="15" applyNumberFormat="1" applyFont="1" applyAlignment="1">
      <alignment/>
    </xf>
    <xf numFmtId="49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6" fontId="5" fillId="0" borderId="0" xfId="15" applyNumberFormat="1" applyFont="1" applyFill="1" applyBorder="1" applyAlignment="1">
      <alignment/>
    </xf>
    <xf numFmtId="166" fontId="0" fillId="0" borderId="3" xfId="15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4" fontId="0" fillId="0" borderId="0" xfId="0" applyNumberFormat="1" applyFont="1" applyAlignment="1">
      <alignment/>
    </xf>
    <xf numFmtId="174" fontId="0" fillId="0" borderId="0" xfId="17" applyNumberFormat="1" applyFont="1" applyAlignment="1">
      <alignment/>
    </xf>
    <xf numFmtId="4" fontId="6" fillId="0" borderId="5" xfId="21" applyNumberFormat="1" applyFont="1" applyFill="1" applyBorder="1" applyAlignment="1">
      <alignment horizontal="right" wrapText="1"/>
      <protection/>
    </xf>
    <xf numFmtId="0" fontId="6" fillId="0" borderId="0" xfId="0" applyFont="1" applyAlignment="1">
      <alignment/>
    </xf>
    <xf numFmtId="41" fontId="5" fillId="0" borderId="3" xfId="0" applyNumberFormat="1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 horizontal="center"/>
    </xf>
    <xf numFmtId="7" fontId="0" fillId="0" borderId="0" xfId="0" applyNumberFormat="1" applyAlignment="1">
      <alignment/>
    </xf>
    <xf numFmtId="10" fontId="0" fillId="0" borderId="0" xfId="15" applyNumberFormat="1" applyAlignment="1">
      <alignment/>
    </xf>
    <xf numFmtId="165" fontId="0" fillId="0" borderId="0" xfId="15" applyNumberFormat="1" applyFont="1" applyFill="1" applyAlignment="1">
      <alignment/>
    </xf>
    <xf numFmtId="43" fontId="0" fillId="0" borderId="0" xfId="0" applyNumberFormat="1" applyBorder="1" applyAlignment="1">
      <alignment/>
    </xf>
    <xf numFmtId="43" fontId="0" fillId="0" borderId="0" xfId="15" applyAlignment="1">
      <alignment horizontal="right"/>
    </xf>
    <xf numFmtId="43" fontId="0" fillId="0" borderId="3" xfId="15" applyBorder="1" applyAlignment="1">
      <alignment horizontal="right"/>
    </xf>
    <xf numFmtId="43" fontId="0" fillId="0" borderId="0" xfId="15" applyFill="1" applyAlignment="1">
      <alignment horizontal="right"/>
    </xf>
    <xf numFmtId="43" fontId="0" fillId="0" borderId="3" xfId="15" applyFill="1" applyBorder="1" applyAlignment="1">
      <alignment horizontal="right"/>
    </xf>
    <xf numFmtId="166" fontId="5" fillId="0" borderId="0" xfId="15" applyNumberFormat="1" applyFont="1" applyAlignment="1">
      <alignment horizontal="right"/>
    </xf>
    <xf numFmtId="166" fontId="0" fillId="0" borderId="0" xfId="15" applyNumberFormat="1" applyFont="1" applyAlignment="1">
      <alignment horizontal="right"/>
    </xf>
    <xf numFmtId="43" fontId="0" fillId="0" borderId="0" xfId="15" applyFill="1" applyAlignment="1">
      <alignment horizontal="centerContinuous" vertical="center"/>
    </xf>
    <xf numFmtId="43" fontId="0" fillId="0" borderId="2" xfId="15" applyFill="1" applyBorder="1" applyAlignment="1">
      <alignment/>
    </xf>
    <xf numFmtId="43" fontId="0" fillId="0" borderId="0" xfId="15" applyFill="1" applyAlignment="1">
      <alignment/>
    </xf>
    <xf numFmtId="43" fontId="0" fillId="0" borderId="6" xfId="15" applyFill="1" applyBorder="1" applyAlignment="1">
      <alignment horizontal="center"/>
    </xf>
    <xf numFmtId="43" fontId="0" fillId="0" borderId="0" xfId="15" applyFill="1" applyAlignment="1">
      <alignment horizontal="center"/>
    </xf>
    <xf numFmtId="43" fontId="0" fillId="0" borderId="0" xfId="15" applyFont="1" applyFill="1" applyAlignment="1">
      <alignment horizontal="center"/>
    </xf>
    <xf numFmtId="0" fontId="0" fillId="0" borderId="3" xfId="0" applyFill="1" applyBorder="1" applyAlignment="1">
      <alignment/>
    </xf>
    <xf numFmtId="43" fontId="0" fillId="0" borderId="3" xfId="15" applyFont="1" applyFill="1" applyBorder="1" applyAlignment="1">
      <alignment horizontal="center"/>
    </xf>
    <xf numFmtId="49" fontId="0" fillId="0" borderId="0" xfId="17" applyNumberFormat="1" applyFill="1" applyBorder="1" applyAlignment="1">
      <alignment/>
    </xf>
    <xf numFmtId="44" fontId="0" fillId="0" borderId="0" xfId="17" applyFill="1" applyAlignment="1">
      <alignment/>
    </xf>
    <xf numFmtId="43" fontId="0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/>
    </xf>
    <xf numFmtId="43" fontId="6" fillId="0" borderId="0" xfId="15" applyFont="1" applyFill="1" applyAlignment="1">
      <alignment/>
    </xf>
    <xf numFmtId="43" fontId="0" fillId="0" borderId="0" xfId="15" applyFont="1" applyFill="1" applyAlignment="1">
      <alignment/>
    </xf>
    <xf numFmtId="166" fontId="6" fillId="0" borderId="0" xfId="15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43" fontId="9" fillId="0" borderId="0" xfId="0" applyNumberFormat="1" applyFont="1" applyFill="1" applyAlignment="1">
      <alignment/>
    </xf>
    <xf numFmtId="43" fontId="0" fillId="0" borderId="0" xfId="15" applyFont="1" applyFill="1" applyAlignment="1">
      <alignment horizontal="right" vertical="top"/>
    </xf>
    <xf numFmtId="166" fontId="0" fillId="0" borderId="0" xfId="15" applyNumberFormat="1" applyFont="1" applyFill="1" applyBorder="1" applyAlignment="1">
      <alignment/>
    </xf>
    <xf numFmtId="43" fontId="0" fillId="0" borderId="0" xfId="15" applyFill="1" applyAlignment="1">
      <alignment horizontal="right" vertical="top"/>
    </xf>
    <xf numFmtId="43" fontId="6" fillId="0" borderId="0" xfId="15" applyFont="1" applyFill="1" applyBorder="1" applyAlignment="1">
      <alignment/>
    </xf>
    <xf numFmtId="166" fontId="0" fillId="0" borderId="0" xfId="15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0" fillId="0" borderId="3" xfId="15" applyFill="1" applyBorder="1" applyAlignment="1">
      <alignment/>
    </xf>
    <xf numFmtId="43" fontId="0" fillId="0" borderId="3" xfId="0" applyNumberFormat="1" applyFont="1" applyFill="1" applyBorder="1" applyAlignment="1">
      <alignment/>
    </xf>
    <xf numFmtId="43" fontId="6" fillId="0" borderId="3" xfId="15" applyFont="1" applyFill="1" applyBorder="1" applyAlignment="1">
      <alignment/>
    </xf>
    <xf numFmtId="43" fontId="0" fillId="0" borderId="3" xfId="15" applyFont="1" applyFill="1" applyBorder="1" applyAlignment="1">
      <alignment/>
    </xf>
    <xf numFmtId="43" fontId="6" fillId="0" borderId="3" xfId="0" applyNumberFormat="1" applyFont="1" applyFill="1" applyBorder="1" applyAlignment="1">
      <alignment/>
    </xf>
    <xf numFmtId="166" fontId="0" fillId="0" borderId="0" xfId="15" applyNumberFormat="1" applyFont="1" applyFill="1" applyBorder="1" applyAlignment="1">
      <alignment horizontal="left"/>
    </xf>
    <xf numFmtId="10" fontId="0" fillId="0" borderId="0" xfId="15" applyNumberFormat="1" applyBorder="1" applyAlignment="1">
      <alignment/>
    </xf>
    <xf numFmtId="166" fontId="0" fillId="0" borderId="0" xfId="15" applyNumberFormat="1" applyFont="1" applyBorder="1" applyAlignment="1">
      <alignment horizontal="centerContinuous"/>
    </xf>
    <xf numFmtId="166" fontId="0" fillId="0" borderId="0" xfId="15" applyNumberFormat="1" applyAlignment="1">
      <alignment horizontal="centerContinuous"/>
    </xf>
    <xf numFmtId="166" fontId="0" fillId="0" borderId="0" xfId="15" applyNumberFormat="1" applyBorder="1" applyAlignment="1">
      <alignment horizontal="centerContinuous"/>
    </xf>
    <xf numFmtId="5" fontId="0" fillId="0" borderId="0" xfId="15" applyNumberFormat="1" applyFill="1" applyAlignment="1">
      <alignment/>
    </xf>
    <xf numFmtId="44" fontId="0" fillId="0" borderId="0" xfId="17" applyFill="1" applyAlignment="1">
      <alignment/>
    </xf>
    <xf numFmtId="43" fontId="0" fillId="0" borderId="0" xfId="15" applyFill="1" applyAlignment="1">
      <alignment/>
    </xf>
    <xf numFmtId="43" fontId="0" fillId="0" borderId="0" xfId="15" applyFont="1" applyFill="1" applyAlignment="1">
      <alignment vertical="center"/>
    </xf>
    <xf numFmtId="43" fontId="0" fillId="0" borderId="0" xfId="15" applyAlignment="1">
      <alignment horizontal="center"/>
    </xf>
    <xf numFmtId="43" fontId="0" fillId="0" borderId="0" xfId="15" applyFont="1" applyBorder="1" applyAlignment="1">
      <alignment horizontal="center"/>
    </xf>
    <xf numFmtId="43" fontId="0" fillId="0" borderId="0" xfId="15" applyFont="1" applyAlignment="1">
      <alignment horizontal="center"/>
    </xf>
    <xf numFmtId="0" fontId="0" fillId="0" borderId="0" xfId="15" applyNumberFormat="1" applyFont="1" applyAlignment="1">
      <alignment horizontal="center"/>
    </xf>
    <xf numFmtId="43" fontId="0" fillId="0" borderId="0" xfId="15" applyBorder="1" applyAlignment="1">
      <alignment horizontal="center"/>
    </xf>
    <xf numFmtId="43" fontId="0" fillId="0" borderId="3" xfId="15" applyFont="1" applyBorder="1" applyAlignment="1" quotePrefix="1">
      <alignment horizontal="center"/>
    </xf>
    <xf numFmtId="43" fontId="0" fillId="0" borderId="3" xfId="15" applyBorder="1" applyAlignment="1">
      <alignment horizontal="center"/>
    </xf>
    <xf numFmtId="43" fontId="0" fillId="0" borderId="3" xfId="15" applyFont="1" applyBorder="1" applyAlignment="1">
      <alignment horizontal="center"/>
    </xf>
    <xf numFmtId="43" fontId="0" fillId="0" borderId="0" xfId="15" applyFill="1" applyAlignment="1">
      <alignment horizontal="center"/>
    </xf>
    <xf numFmtId="43" fontId="0" fillId="0" borderId="14" xfId="15" applyFill="1" applyBorder="1" applyAlignment="1">
      <alignment horizontal="center"/>
    </xf>
    <xf numFmtId="43" fontId="0" fillId="0" borderId="0" xfId="15" applyFont="1" applyFill="1" applyAlignment="1">
      <alignment horizontal="center" vertical="center"/>
    </xf>
    <xf numFmtId="43" fontId="0" fillId="0" borderId="0" xfId="15" applyFont="1" applyFill="1" applyAlignment="1">
      <alignment horizontal="center" vertical="center"/>
    </xf>
    <xf numFmtId="43" fontId="0" fillId="0" borderId="0" xfId="15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66" fontId="0" fillId="0" borderId="0" xfId="15" applyNumberFormat="1" applyFont="1" applyAlignment="1">
      <alignment horizontal="center"/>
    </xf>
    <xf numFmtId="166" fontId="0" fillId="0" borderId="15" xfId="15" applyNumberFormat="1" applyFont="1" applyBorder="1" applyAlignment="1">
      <alignment horizontal="center"/>
    </xf>
    <xf numFmtId="166" fontId="0" fillId="0" borderId="16" xfId="15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3" xfId="15" applyBorder="1" applyAlignment="1">
      <alignment horizontal="center"/>
    </xf>
    <xf numFmtId="43" fontId="0" fillId="0" borderId="0" xfId="15" applyAlignment="1">
      <alignment horizontal="center"/>
    </xf>
    <xf numFmtId="43" fontId="0" fillId="0" borderId="0" xfId="15" applyFont="1" applyAlignment="1">
      <alignment horizontal="center"/>
    </xf>
    <xf numFmtId="43" fontId="0" fillId="0" borderId="0" xfId="15" applyFont="1" applyAlignment="1">
      <alignment horizontal="center"/>
    </xf>
    <xf numFmtId="43" fontId="0" fillId="0" borderId="14" xfId="15" applyBorder="1" applyAlignment="1">
      <alignment horizontal="center"/>
    </xf>
    <xf numFmtId="166" fontId="0" fillId="0" borderId="3" xfId="15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6" fontId="0" fillId="0" borderId="1" xfId="15" applyNumberFormat="1" applyFont="1" applyFill="1" applyBorder="1" applyAlignment="1">
      <alignment horizontal="center"/>
    </xf>
    <xf numFmtId="166" fontId="0" fillId="0" borderId="0" xfId="15" applyNumberFormat="1" applyFont="1" applyFill="1" applyBorder="1" applyAlignment="1">
      <alignment horizontal="center"/>
    </xf>
    <xf numFmtId="166" fontId="0" fillId="0" borderId="1" xfId="15" applyNumberFormat="1" applyFill="1" applyBorder="1" applyAlignment="1">
      <alignment horizontal="center"/>
    </xf>
    <xf numFmtId="166" fontId="0" fillId="0" borderId="0" xfId="15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166" fontId="0" fillId="0" borderId="0" xfId="15" applyNumberFormat="1" applyFont="1" applyAlignment="1">
      <alignment horizontal="center"/>
    </xf>
    <xf numFmtId="43" fontId="0" fillId="0" borderId="3" xfId="15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xpwr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="85" zoomScaleNormal="85" workbookViewId="0" topLeftCell="A1">
      <selection activeCell="A11" sqref="A11"/>
    </sheetView>
  </sheetViews>
  <sheetFormatPr defaultColWidth="9.140625" defaultRowHeight="12.75"/>
  <cols>
    <col min="1" max="1" width="14.140625" style="0" bestFit="1" customWidth="1"/>
    <col min="2" max="2" width="14.140625" style="0" customWidth="1"/>
    <col min="3" max="3" width="15.7109375" style="0" customWidth="1"/>
    <col min="4" max="4" width="13.57421875" style="0" customWidth="1"/>
    <col min="5" max="5" width="16.28125" style="0" customWidth="1"/>
    <col min="6" max="6" width="3.00390625" style="0" customWidth="1"/>
    <col min="7" max="7" width="15.8515625" style="0" customWidth="1"/>
    <col min="8" max="8" width="2.28125" style="0" customWidth="1"/>
    <col min="9" max="9" width="18.28125" style="0" customWidth="1"/>
    <col min="10" max="10" width="9.28125" style="0" bestFit="1" customWidth="1"/>
    <col min="12" max="12" width="20.28125" style="0" customWidth="1"/>
    <col min="14" max="14" width="17.57421875" style="0" customWidth="1"/>
    <col min="15" max="15" width="12.7109375" style="0" bestFit="1" customWidth="1"/>
    <col min="16" max="16" width="11.7109375" style="0" bestFit="1" customWidth="1"/>
  </cols>
  <sheetData>
    <row r="1" spans="1:9" ht="12.75">
      <c r="A1" s="241" t="s">
        <v>96</v>
      </c>
      <c r="B1" s="241"/>
      <c r="C1" s="241"/>
      <c r="D1" s="241"/>
      <c r="E1" s="241"/>
      <c r="F1" s="241"/>
      <c r="G1" s="241"/>
      <c r="H1" s="241"/>
      <c r="I1" s="241"/>
    </row>
    <row r="2" spans="1:9" ht="12.75">
      <c r="A2" s="33"/>
      <c r="B2" s="33"/>
      <c r="C2" s="33"/>
      <c r="D2" s="33"/>
      <c r="E2" s="33"/>
      <c r="F2" s="33"/>
      <c r="G2" s="33"/>
      <c r="H2" s="33"/>
      <c r="I2" s="33"/>
    </row>
    <row r="3" spans="1:9" ht="12.75">
      <c r="A3" s="241" t="s">
        <v>212</v>
      </c>
      <c r="B3" s="241"/>
      <c r="C3" s="241"/>
      <c r="D3" s="241"/>
      <c r="E3" s="241"/>
      <c r="F3" s="241"/>
      <c r="G3" s="241"/>
      <c r="H3" s="241"/>
      <c r="I3" s="241"/>
    </row>
    <row r="4" spans="1:9" ht="12.75">
      <c r="A4" s="242" t="s">
        <v>189</v>
      </c>
      <c r="B4" s="242"/>
      <c r="C4" s="242"/>
      <c r="D4" s="242"/>
      <c r="E4" s="242"/>
      <c r="F4" s="242"/>
      <c r="G4" s="242"/>
      <c r="H4" s="242"/>
      <c r="I4" s="242"/>
    </row>
    <row r="5" spans="1:9" ht="13.5" thickBot="1">
      <c r="A5" s="5"/>
      <c r="B5" s="5"/>
      <c r="C5" s="5"/>
      <c r="D5" s="5"/>
      <c r="E5" s="5"/>
      <c r="F5" s="5"/>
      <c r="G5" s="5"/>
      <c r="H5" s="5"/>
      <c r="I5" s="5"/>
    </row>
    <row r="6" spans="1:16" ht="15" customHeight="1" thickTop="1">
      <c r="A6" s="3"/>
      <c r="B6" s="3"/>
      <c r="C6" s="243" t="s">
        <v>100</v>
      </c>
      <c r="D6" s="243"/>
      <c r="E6" s="243"/>
      <c r="F6" s="243"/>
      <c r="G6" s="243"/>
      <c r="H6" s="6"/>
      <c r="I6" s="107" t="s">
        <v>146</v>
      </c>
      <c r="L6" s="16"/>
      <c r="M6" s="16"/>
      <c r="N6" s="50" t="s">
        <v>214</v>
      </c>
      <c r="O6" s="244" t="s">
        <v>215</v>
      </c>
      <c r="P6" s="244"/>
    </row>
    <row r="7" spans="1:16" ht="12.75">
      <c r="A7" s="3" t="s">
        <v>114</v>
      </c>
      <c r="B7" s="3"/>
      <c r="C7" s="6"/>
      <c r="D7" s="3"/>
      <c r="E7" s="3"/>
      <c r="F7" s="3"/>
      <c r="G7" s="249" t="s">
        <v>183</v>
      </c>
      <c r="H7" s="6"/>
      <c r="I7" s="107" t="s">
        <v>147</v>
      </c>
      <c r="L7" s="103" t="s">
        <v>109</v>
      </c>
      <c r="M7" s="16"/>
      <c r="N7" s="16"/>
      <c r="O7" s="16"/>
      <c r="P7" s="16"/>
    </row>
    <row r="8" spans="1:16" ht="12.75">
      <c r="A8" t="s">
        <v>35</v>
      </c>
      <c r="B8" s="33" t="s">
        <v>142</v>
      </c>
      <c r="C8" s="6"/>
      <c r="D8" s="6" t="s">
        <v>143</v>
      </c>
      <c r="E8" s="6"/>
      <c r="F8" s="3"/>
      <c r="G8" s="250"/>
      <c r="H8" s="6"/>
      <c r="I8" s="107" t="s">
        <v>101</v>
      </c>
      <c r="K8" s="106"/>
      <c r="L8" s="104" t="s">
        <v>157</v>
      </c>
      <c r="M8" s="16"/>
      <c r="N8" s="50" t="s">
        <v>154</v>
      </c>
      <c r="O8" s="245" t="s">
        <v>155</v>
      </c>
      <c r="P8" s="246"/>
    </row>
    <row r="9" spans="1:16" ht="13.5" thickBot="1">
      <c r="A9" s="4" t="s">
        <v>115</v>
      </c>
      <c r="B9" s="7" t="s">
        <v>77</v>
      </c>
      <c r="C9" s="7" t="s">
        <v>144</v>
      </c>
      <c r="D9" s="7" t="s">
        <v>98</v>
      </c>
      <c r="E9" s="7" t="s">
        <v>99</v>
      </c>
      <c r="F9" s="138"/>
      <c r="G9" s="251"/>
      <c r="H9" s="7"/>
      <c r="I9" s="108" t="s">
        <v>152</v>
      </c>
      <c r="L9" s="105" t="s">
        <v>158</v>
      </c>
      <c r="M9" s="16"/>
      <c r="N9" s="16"/>
      <c r="O9" s="101" t="s">
        <v>77</v>
      </c>
      <c r="P9" s="102" t="s">
        <v>156</v>
      </c>
    </row>
    <row r="10" spans="1:16" s="51" customFormat="1" ht="12.75">
      <c r="A10" s="83" t="s">
        <v>76</v>
      </c>
      <c r="B10" s="79">
        <f>+C10+I10</f>
        <v>11817.797033834433</v>
      </c>
      <c r="C10" s="79">
        <f>SUM(D10:G10)</f>
        <v>11398.460821295026</v>
      </c>
      <c r="D10" s="80">
        <f>+Tbl2!L11</f>
        <v>10322.554899370116</v>
      </c>
      <c r="E10" s="80">
        <f>+Tbl2!C11-Tbl2!I11</f>
        <v>541.7491083440909</v>
      </c>
      <c r="F10" s="80"/>
      <c r="G10" s="80">
        <f>'Tbl 10'!O9/Tbl11!C9</f>
        <v>534.1568135808192</v>
      </c>
      <c r="H10" s="80"/>
      <c r="I10" s="109">
        <f>L10/Tbl11!C9</f>
        <v>419.33621253940623</v>
      </c>
      <c r="K10" s="51">
        <v>419.33621253940623</v>
      </c>
      <c r="L10" s="1">
        <f>SUM(L12:L39)</f>
        <v>350241010.84</v>
      </c>
      <c r="M10"/>
      <c r="N10" s="170">
        <f>SUM(N12:N39)</f>
        <v>329282616.11</v>
      </c>
      <c r="O10" s="1">
        <f>SUM(O12:O39)</f>
        <v>30170574.080000002</v>
      </c>
      <c r="P10" s="1">
        <f>SUM(P12:P39)</f>
        <v>9212179.35</v>
      </c>
    </row>
    <row r="11" spans="1:16" ht="12.75">
      <c r="A11" s="3"/>
      <c r="B11" s="65"/>
      <c r="C11" s="66"/>
      <c r="D11" s="67"/>
      <c r="E11" s="67"/>
      <c r="F11" s="67"/>
      <c r="G11" s="54"/>
      <c r="H11" s="54"/>
      <c r="I11" s="110"/>
      <c r="N11" s="14"/>
      <c r="O11" s="14"/>
      <c r="P11" s="14"/>
    </row>
    <row r="12" spans="1:16" ht="12.75">
      <c r="A12" s="3" t="s">
        <v>52</v>
      </c>
      <c r="B12" s="73">
        <f>+C12+I12</f>
        <v>11397.00558111341</v>
      </c>
      <c r="C12" s="66">
        <f>SUM(D12:G12)</f>
        <v>11212.271654958166</v>
      </c>
      <c r="D12" s="67">
        <f>+Tbl2!L13</f>
        <v>10129.374081811591</v>
      </c>
      <c r="E12" s="67">
        <f>+Tbl2!C13-Tbl2!I13</f>
        <v>560.7444713854275</v>
      </c>
      <c r="F12" s="67"/>
      <c r="G12" s="183">
        <f>'Tbl 10'!O11/Tbl11!C11</f>
        <v>522.1531017611466</v>
      </c>
      <c r="H12" s="54"/>
      <c r="I12" s="185">
        <f>L12/Tbl11!C11</f>
        <v>184.73392615524503</v>
      </c>
      <c r="J12" s="34"/>
      <c r="K12">
        <v>184.73392615524503</v>
      </c>
      <c r="L12" s="172">
        <f>N12+O12-P12</f>
        <v>1706627.43</v>
      </c>
      <c r="M12" s="49" t="s">
        <v>0</v>
      </c>
      <c r="N12" s="99">
        <v>1527656</v>
      </c>
      <c r="O12" s="124">
        <v>185593.01</v>
      </c>
      <c r="P12" s="126">
        <v>6621.58</v>
      </c>
    </row>
    <row r="13" spans="1:16" ht="12.75">
      <c r="A13" s="3" t="s">
        <v>53</v>
      </c>
      <c r="B13" s="73">
        <f>+C13+I13</f>
        <v>11286.229704881425</v>
      </c>
      <c r="C13" s="66">
        <f aca="true" t="shared" si="0" ref="C13:C39">SUM(D13:G13)</f>
        <v>10846.735898155339</v>
      </c>
      <c r="D13" s="67">
        <f>+Tbl2!L14</f>
        <v>9864.26101827536</v>
      </c>
      <c r="E13" s="67">
        <f>+Tbl2!C14-Tbl2!I14</f>
        <v>491.2634937145067</v>
      </c>
      <c r="F13" s="67"/>
      <c r="G13" s="183">
        <f>'Tbl 10'!O12/Tbl11!C12</f>
        <v>491.2113861654732</v>
      </c>
      <c r="H13" s="54"/>
      <c r="I13" s="185">
        <f>L13/Tbl11!C12</f>
        <v>439.4938067260856</v>
      </c>
      <c r="K13">
        <v>439.4938067260856</v>
      </c>
      <c r="L13" s="172">
        <f>N13+O13-P13</f>
        <v>31504020</v>
      </c>
      <c r="M13" s="49" t="s">
        <v>6</v>
      </c>
      <c r="N13" s="99">
        <v>28662572</v>
      </c>
      <c r="O13" s="124">
        <v>2880195.96</v>
      </c>
      <c r="P13" s="126">
        <v>38747.96</v>
      </c>
    </row>
    <row r="14" spans="1:16" ht="12.75">
      <c r="A14" s="3" t="s">
        <v>75</v>
      </c>
      <c r="B14" s="73">
        <f>+C14+I14</f>
        <v>12681.291127459983</v>
      </c>
      <c r="C14" s="72">
        <f t="shared" si="0"/>
        <v>12541.973083028202</v>
      </c>
      <c r="D14" s="67">
        <f>+Tbl2!L15</f>
        <v>11597.593457613944</v>
      </c>
      <c r="E14" s="67">
        <f>+Tbl2!C15-Tbl2!I15</f>
        <v>420.86067353221006</v>
      </c>
      <c r="F14" s="67"/>
      <c r="G14" s="183">
        <f>'Tbl 10'!O13/Tbl11!C13</f>
        <v>523.5189518820474</v>
      </c>
      <c r="H14" s="54"/>
      <c r="I14" s="185">
        <f>L14/Tbl11!C13</f>
        <v>139.3180444317813</v>
      </c>
      <c r="K14">
        <v>139.3180444317813</v>
      </c>
      <c r="L14" s="172">
        <f>N14+O14-P14</f>
        <v>11344104.120000001</v>
      </c>
      <c r="M14" s="49" t="s">
        <v>19</v>
      </c>
      <c r="N14" s="99">
        <v>7549994.98</v>
      </c>
      <c r="O14" s="124">
        <v>3804433.23</v>
      </c>
      <c r="P14" s="126">
        <v>10324.09</v>
      </c>
    </row>
    <row r="15" spans="1:16" ht="12.75">
      <c r="A15" s="3" t="s">
        <v>54</v>
      </c>
      <c r="B15" s="73">
        <f>+C15+I15</f>
        <v>11302.761876951557</v>
      </c>
      <c r="C15" s="66">
        <f t="shared" si="0"/>
        <v>11038.463008461022</v>
      </c>
      <c r="D15" s="67">
        <f>+Tbl2!L16</f>
        <v>10092.777823072722</v>
      </c>
      <c r="E15" s="67">
        <f>+Tbl2!C16-Tbl2!I16</f>
        <v>414.8285058699421</v>
      </c>
      <c r="F15" s="67"/>
      <c r="G15" s="183">
        <f>'Tbl 10'!O14/Tbl11!C14</f>
        <v>530.8566795183573</v>
      </c>
      <c r="H15" s="54"/>
      <c r="I15" s="185">
        <f>L15/Tbl11!C14</f>
        <v>264.2988684905367</v>
      </c>
      <c r="K15">
        <v>264.2988684905367</v>
      </c>
      <c r="L15" s="172">
        <f>N15+O15-P15</f>
        <v>27331117</v>
      </c>
      <c r="M15" s="49" t="s">
        <v>9</v>
      </c>
      <c r="N15" s="99">
        <v>24693620</v>
      </c>
      <c r="O15" s="124">
        <v>4548914</v>
      </c>
      <c r="P15" s="126">
        <v>1911417</v>
      </c>
    </row>
    <row r="16" spans="1:16" ht="12.75">
      <c r="A16" s="3" t="s">
        <v>55</v>
      </c>
      <c r="B16" s="73">
        <f>+C16+I16</f>
        <v>10363.671892006703</v>
      </c>
      <c r="C16" s="66">
        <f t="shared" si="0"/>
        <v>10020.861945165214</v>
      </c>
      <c r="D16" s="67">
        <f>+Tbl2!L17</f>
        <v>8914.662840708166</v>
      </c>
      <c r="E16" s="67">
        <f>+Tbl2!C17-Tbl2!I17</f>
        <v>579.9221520585997</v>
      </c>
      <c r="F16" s="67"/>
      <c r="G16" s="183">
        <f>'Tbl 10'!O15/Tbl11!C15</f>
        <v>526.2769523984477</v>
      </c>
      <c r="H16" s="54"/>
      <c r="I16" s="185">
        <f>L16/Tbl11!C15</f>
        <v>342.80994684148897</v>
      </c>
      <c r="K16">
        <v>342.80994684148897</v>
      </c>
      <c r="L16" s="172">
        <f>N16+O16-P16</f>
        <v>5971612.15</v>
      </c>
      <c r="M16" s="49" t="s">
        <v>13</v>
      </c>
      <c r="N16" s="99">
        <v>5290896</v>
      </c>
      <c r="O16" s="124">
        <v>680716.15</v>
      </c>
      <c r="P16" s="126">
        <v>0</v>
      </c>
    </row>
    <row r="17" spans="1:16" ht="12.75">
      <c r="A17" s="3"/>
      <c r="B17" s="66"/>
      <c r="C17" s="66"/>
      <c r="D17" s="67"/>
      <c r="E17" s="67"/>
      <c r="F17" s="67"/>
      <c r="G17" s="54"/>
      <c r="H17" s="54"/>
      <c r="I17" s="110"/>
      <c r="L17" s="173"/>
      <c r="N17" s="99"/>
      <c r="O17" s="124"/>
      <c r="P17" s="126"/>
    </row>
    <row r="18" spans="1:16" ht="12.75">
      <c r="A18" s="3" t="s">
        <v>56</v>
      </c>
      <c r="B18" s="66">
        <f>+C18+I18</f>
        <v>10065.84588696757</v>
      </c>
      <c r="C18" s="66">
        <f t="shared" si="0"/>
        <v>9863.866688764892</v>
      </c>
      <c r="D18" s="67">
        <f>+Tbl2!L19</f>
        <v>8760.857079719352</v>
      </c>
      <c r="E18" s="67">
        <f>+Tbl2!C19-Tbl2!I19</f>
        <v>612.5934257775807</v>
      </c>
      <c r="F18" s="67"/>
      <c r="G18" s="183">
        <f>'Tbl 10'!O17/Tbl11!C17</f>
        <v>490.4161832679594</v>
      </c>
      <c r="H18" s="54"/>
      <c r="I18" s="185">
        <f>L18/Tbl11!C17</f>
        <v>201.9791982026776</v>
      </c>
      <c r="K18">
        <v>201.9791982026776</v>
      </c>
      <c r="L18" s="172">
        <f>N18+O18-P18</f>
        <v>1096807.6400000001</v>
      </c>
      <c r="M18" s="49" t="s">
        <v>14</v>
      </c>
      <c r="N18" s="99">
        <v>1061739.06</v>
      </c>
      <c r="O18" s="124">
        <v>269052.96</v>
      </c>
      <c r="P18" s="126">
        <v>233984.38</v>
      </c>
    </row>
    <row r="19" spans="1:16" ht="12.75">
      <c r="A19" s="3" t="s">
        <v>57</v>
      </c>
      <c r="B19" s="66">
        <f>+C19+I19</f>
        <v>10466.49003132051</v>
      </c>
      <c r="C19" s="66">
        <f t="shared" si="0"/>
        <v>10107.645844330269</v>
      </c>
      <c r="D19" s="67">
        <f>+Tbl2!L20</f>
        <v>9003.894016040053</v>
      </c>
      <c r="E19" s="67">
        <f>+Tbl2!C20-Tbl2!I20</f>
        <v>622.5441204130111</v>
      </c>
      <c r="F19" s="67"/>
      <c r="G19" s="183">
        <f>'Tbl 10'!O18/Tbl11!C18</f>
        <v>481.2077078772046</v>
      </c>
      <c r="H19" s="54"/>
      <c r="I19" s="185">
        <f>L19/Tbl11!C18</f>
        <v>358.84418699024116</v>
      </c>
      <c r="K19">
        <v>358.84418699024116</v>
      </c>
      <c r="L19" s="172">
        <f>N19+O19-P19</f>
        <v>10019576.83</v>
      </c>
      <c r="M19" s="49" t="s">
        <v>15</v>
      </c>
      <c r="N19" s="99">
        <v>9268782.85</v>
      </c>
      <c r="O19" s="124">
        <v>750793.98</v>
      </c>
      <c r="P19" s="126">
        <v>0</v>
      </c>
    </row>
    <row r="20" spans="1:16" ht="12.75">
      <c r="A20" s="3" t="s">
        <v>58</v>
      </c>
      <c r="B20" s="66">
        <f>+C20+I20</f>
        <v>10271.301643334342</v>
      </c>
      <c r="C20" s="66">
        <f t="shared" si="0"/>
        <v>9866.724642664958</v>
      </c>
      <c r="D20" s="67">
        <f>+Tbl2!L21</f>
        <v>8852.79566554848</v>
      </c>
      <c r="E20" s="67">
        <f>+Tbl2!C21-Tbl2!I21</f>
        <v>519.7911226206543</v>
      </c>
      <c r="F20" s="67"/>
      <c r="G20" s="183">
        <f>'Tbl 10'!O19/Tbl11!C19</f>
        <v>494.13785449582485</v>
      </c>
      <c r="H20" s="54"/>
      <c r="I20" s="185">
        <f>L20/Tbl11!C19</f>
        <v>404.5770006693831</v>
      </c>
      <c r="K20">
        <v>404.5770006693831</v>
      </c>
      <c r="L20" s="172">
        <f>N20+O20-P20</f>
        <v>6500046.45</v>
      </c>
      <c r="M20" s="49" t="s">
        <v>2</v>
      </c>
      <c r="N20" s="99">
        <v>6314968</v>
      </c>
      <c r="O20" s="124">
        <v>187697.45</v>
      </c>
      <c r="P20" s="126">
        <v>2619</v>
      </c>
    </row>
    <row r="21" spans="1:16" ht="12.75">
      <c r="A21" s="3" t="s">
        <v>59</v>
      </c>
      <c r="B21" s="66">
        <f>+C21+I21</f>
        <v>10504.423348239125</v>
      </c>
      <c r="C21" s="66">
        <f t="shared" si="0"/>
        <v>10237.146821453687</v>
      </c>
      <c r="D21" s="67">
        <f>+Tbl2!L22</f>
        <v>9074.196512931378</v>
      </c>
      <c r="E21" s="67">
        <f>+Tbl2!C22-Tbl2!I22</f>
        <v>712.4225229636249</v>
      </c>
      <c r="F21" s="67"/>
      <c r="G21" s="183">
        <f>'Tbl 10'!O20/Tbl11!C20</f>
        <v>450.52778555868514</v>
      </c>
      <c r="H21" s="54"/>
      <c r="I21" s="185">
        <f>L21/Tbl11!C20</f>
        <v>267.2765267854374</v>
      </c>
      <c r="K21">
        <v>267.2765267854374</v>
      </c>
      <c r="L21" s="172">
        <f>N21+O21-P21</f>
        <v>6966055.6</v>
      </c>
      <c r="M21" s="49" t="s">
        <v>10</v>
      </c>
      <c r="N21" s="99">
        <v>4345318</v>
      </c>
      <c r="O21" s="124">
        <v>4103211.26</v>
      </c>
      <c r="P21" s="126">
        <v>1482473.66</v>
      </c>
    </row>
    <row r="22" spans="1:16" ht="12.75">
      <c r="A22" s="3" t="s">
        <v>60</v>
      </c>
      <c r="B22" s="66">
        <f>+C22+I22</f>
        <v>11421.944606336641</v>
      </c>
      <c r="C22" s="66">
        <f t="shared" si="0"/>
        <v>11031.716113555462</v>
      </c>
      <c r="D22" s="67">
        <f>+Tbl2!L23</f>
        <v>9886.354014017556</v>
      </c>
      <c r="E22" s="67">
        <f>+Tbl2!C23-Tbl2!I23</f>
        <v>611.5061663976649</v>
      </c>
      <c r="F22" s="67"/>
      <c r="G22" s="183">
        <f>'Tbl 10'!O21/Tbl11!C21</f>
        <v>533.855933140242</v>
      </c>
      <c r="H22" s="54"/>
      <c r="I22" s="185">
        <f>L22/Tbl11!C21</f>
        <v>390.22849278118025</v>
      </c>
      <c r="K22">
        <v>390.22849278118025</v>
      </c>
      <c r="L22" s="172">
        <f>N22+O22-P22</f>
        <v>1764964.45</v>
      </c>
      <c r="M22" s="49" t="s">
        <v>3</v>
      </c>
      <c r="N22" s="99">
        <v>1611160.14</v>
      </c>
      <c r="O22" s="124">
        <v>153804.31</v>
      </c>
      <c r="P22" s="126">
        <v>0</v>
      </c>
    </row>
    <row r="23" spans="1:16" ht="12.75">
      <c r="A23" s="3"/>
      <c r="B23" s="66"/>
      <c r="C23" s="66"/>
      <c r="D23" s="67"/>
      <c r="E23" s="67"/>
      <c r="F23" s="67"/>
      <c r="G23" s="54"/>
      <c r="H23" s="54"/>
      <c r="I23" s="110"/>
      <c r="L23" s="173"/>
      <c r="N23" s="99"/>
      <c r="O23" s="124"/>
      <c r="P23" s="126"/>
    </row>
    <row r="24" spans="1:16" ht="12.75">
      <c r="A24" s="3" t="s">
        <v>61</v>
      </c>
      <c r="B24" s="66">
        <f>+C24+I24</f>
        <v>10619.464611619778</v>
      </c>
      <c r="C24" s="66">
        <f t="shared" si="0"/>
        <v>10033.480551742754</v>
      </c>
      <c r="D24" s="67">
        <f>+Tbl2!L25</f>
        <v>9148.646775799858</v>
      </c>
      <c r="E24" s="67">
        <f>+Tbl2!C25-Tbl2!I25</f>
        <v>418.7519165759677</v>
      </c>
      <c r="F24" s="67"/>
      <c r="G24" s="183">
        <f>'Tbl 10'!O23/Tbl11!C23</f>
        <v>466.08185936692746</v>
      </c>
      <c r="H24" s="54"/>
      <c r="I24" s="185">
        <f>L24/Tbl11!C23</f>
        <v>585.9840598770244</v>
      </c>
      <c r="K24">
        <v>585.9840598770244</v>
      </c>
      <c r="L24" s="172">
        <f>N24+O24-P24</f>
        <v>23225784.36</v>
      </c>
      <c r="M24" s="49" t="s">
        <v>11</v>
      </c>
      <c r="N24" s="99">
        <v>22122507</v>
      </c>
      <c r="O24" s="124">
        <v>2051048.37</v>
      </c>
      <c r="P24" s="126">
        <v>947771.01</v>
      </c>
    </row>
    <row r="25" spans="1:16" ht="12.75">
      <c r="A25" s="3" t="s">
        <v>62</v>
      </c>
      <c r="B25" s="66">
        <f>+C25+I25</f>
        <v>10781.243026576842</v>
      </c>
      <c r="C25" s="66">
        <f t="shared" si="0"/>
        <v>10678.690010247019</v>
      </c>
      <c r="D25" s="67">
        <f>+Tbl2!L26</f>
        <v>9308.612401072667</v>
      </c>
      <c r="E25" s="67">
        <f>+Tbl2!C26-Tbl2!I26</f>
        <v>838.0761702313212</v>
      </c>
      <c r="F25" s="67"/>
      <c r="G25" s="183">
        <f>'Tbl 10'!O24/Tbl11!C24</f>
        <v>532.001438943031</v>
      </c>
      <c r="H25" s="54"/>
      <c r="I25" s="185">
        <f>L25/Tbl11!C24</f>
        <v>102.55301632982318</v>
      </c>
      <c r="K25">
        <v>102.55301632982318</v>
      </c>
      <c r="L25" s="172">
        <f>N25+O25-P25</f>
        <v>470379.92</v>
      </c>
      <c r="M25" s="49" t="s">
        <v>12</v>
      </c>
      <c r="N25" s="99">
        <v>244135.08</v>
      </c>
      <c r="O25" s="124">
        <v>226244.84</v>
      </c>
      <c r="P25" s="126">
        <v>0</v>
      </c>
    </row>
    <row r="26" spans="1:16" ht="12.75">
      <c r="A26" s="3" t="s">
        <v>63</v>
      </c>
      <c r="B26" s="66">
        <f>+C26+I26</f>
        <v>10475.5356858155</v>
      </c>
      <c r="C26" s="66">
        <f t="shared" si="0"/>
        <v>10247.463555605002</v>
      </c>
      <c r="D26" s="67">
        <f>+Tbl2!L27</f>
        <v>9209.479237722751</v>
      </c>
      <c r="E26" s="67">
        <f>+Tbl2!C27-Tbl2!I27</f>
        <v>581.6599081095974</v>
      </c>
      <c r="F26" s="67"/>
      <c r="G26" s="183">
        <f>'Tbl 10'!O25/Tbl11!C25</f>
        <v>456.32440977265264</v>
      </c>
      <c r="H26" s="54"/>
      <c r="I26" s="185">
        <f>L26/Tbl11!C25</f>
        <v>228.072130210498</v>
      </c>
      <c r="K26">
        <v>228.072130210498</v>
      </c>
      <c r="L26" s="172">
        <f>N26+O26-P26</f>
        <v>8872423.930000002</v>
      </c>
      <c r="M26" s="49" t="s">
        <v>16</v>
      </c>
      <c r="N26" s="99">
        <v>7891079</v>
      </c>
      <c r="O26" s="124">
        <v>1164052.05</v>
      </c>
      <c r="P26" s="126">
        <v>182707.12</v>
      </c>
    </row>
    <row r="27" spans="1:16" ht="12.75">
      <c r="A27" s="3" t="s">
        <v>64</v>
      </c>
      <c r="B27" s="66">
        <f>+C27+I27</f>
        <v>12661.074013807243</v>
      </c>
      <c r="C27" s="66">
        <f t="shared" si="0"/>
        <v>11940.456161547147</v>
      </c>
      <c r="D27" s="67">
        <f>+Tbl2!L28</f>
        <v>10736.200926974094</v>
      </c>
      <c r="E27" s="67">
        <f>+Tbl2!C28-Tbl2!I28</f>
        <v>594.6938274505956</v>
      </c>
      <c r="F27" s="67"/>
      <c r="G27" s="183">
        <f>'Tbl 10'!O26/Tbl11!C26</f>
        <v>609.5614071224577</v>
      </c>
      <c r="H27" s="54"/>
      <c r="I27" s="185">
        <f>L27/Tbl11!C26</f>
        <v>720.6178522600976</v>
      </c>
      <c r="K27">
        <v>720.6178522600976</v>
      </c>
      <c r="L27" s="172">
        <f>N27+O27-P27</f>
        <v>35129973</v>
      </c>
      <c r="M27" s="49" t="s">
        <v>17</v>
      </c>
      <c r="N27" s="99">
        <v>34346254</v>
      </c>
      <c r="O27" s="124">
        <v>844704</v>
      </c>
      <c r="P27" s="126">
        <v>60985</v>
      </c>
    </row>
    <row r="28" spans="1:16" ht="12.75">
      <c r="A28" s="3" t="s">
        <v>65</v>
      </c>
      <c r="B28" s="66">
        <f>+C28+I28</f>
        <v>12350.498809120581</v>
      </c>
      <c r="C28" s="66">
        <f t="shared" si="0"/>
        <v>12273.578895592596</v>
      </c>
      <c r="D28" s="67">
        <f>+Tbl2!L29</f>
        <v>10921.992328779876</v>
      </c>
      <c r="E28" s="67">
        <f>+Tbl2!C29-Tbl2!I29</f>
        <v>750.4723692360421</v>
      </c>
      <c r="F28" s="67"/>
      <c r="G28" s="183">
        <f>'Tbl 10'!O27/Tbl11!C27</f>
        <v>601.1141975766784</v>
      </c>
      <c r="H28" s="54"/>
      <c r="I28" s="185">
        <f>L28/Tbl11!C27</f>
        <v>76.91991352798532</v>
      </c>
      <c r="K28">
        <v>76.91991352798532</v>
      </c>
      <c r="L28" s="172">
        <f>N28+O28-P28</f>
        <v>175389</v>
      </c>
      <c r="M28" s="49" t="s">
        <v>18</v>
      </c>
      <c r="N28" s="99">
        <v>0</v>
      </c>
      <c r="O28" s="124">
        <v>175389</v>
      </c>
      <c r="P28" s="126">
        <v>0</v>
      </c>
    </row>
    <row r="29" spans="1:16" ht="12.75">
      <c r="A29" s="3"/>
      <c r="B29" s="66"/>
      <c r="C29" s="66"/>
      <c r="D29" s="67"/>
      <c r="E29" s="67"/>
      <c r="F29" s="67"/>
      <c r="G29" s="54"/>
      <c r="H29" s="54"/>
      <c r="I29" s="110"/>
      <c r="L29" s="173"/>
      <c r="N29" s="99"/>
      <c r="O29" s="124"/>
      <c r="P29" s="126"/>
    </row>
    <row r="30" spans="1:16" ht="12.75">
      <c r="A30" s="141" t="s">
        <v>153</v>
      </c>
      <c r="B30" s="66">
        <f>+C30+I30</f>
        <v>14270.162249748393</v>
      </c>
      <c r="C30" s="66">
        <f t="shared" si="0"/>
        <v>13536.029446550056</v>
      </c>
      <c r="D30" s="67">
        <f>+Tbl2!L31</f>
        <v>12338.25847531726</v>
      </c>
      <c r="E30" s="67">
        <f>+Tbl2!C31-Tbl2!I31</f>
        <v>525.0695420031279</v>
      </c>
      <c r="F30" s="67"/>
      <c r="G30" s="183">
        <f>'Tbl 10'!O29/Tbl11!C29</f>
        <v>672.7014292296682</v>
      </c>
      <c r="H30" s="54"/>
      <c r="I30" s="185">
        <f>L30/Tbl11!C29</f>
        <v>734.1328031983373</v>
      </c>
      <c r="K30">
        <v>734.1328031983373</v>
      </c>
      <c r="L30" s="172">
        <f>N30+O30-P30</f>
        <v>100008951</v>
      </c>
      <c r="M30" s="49" t="s">
        <v>7</v>
      </c>
      <c r="N30" s="99">
        <v>100008951</v>
      </c>
      <c r="O30" s="124">
        <v>0</v>
      </c>
      <c r="P30" s="126">
        <v>0</v>
      </c>
    </row>
    <row r="31" spans="1:16" ht="12.75">
      <c r="A31" s="3" t="s">
        <v>67</v>
      </c>
      <c r="B31" s="66">
        <f>+C31+I31</f>
        <v>11531.528908887449</v>
      </c>
      <c r="C31" s="66">
        <f t="shared" si="0"/>
        <v>11188.93340648253</v>
      </c>
      <c r="D31" s="67">
        <f>+Tbl2!L32</f>
        <v>9996.485209788156</v>
      </c>
      <c r="E31" s="67">
        <f>+Tbl2!C32-Tbl2!I32</f>
        <v>698.7631483911027</v>
      </c>
      <c r="F31" s="67"/>
      <c r="G31" s="183">
        <f>'Tbl 10'!O30/Tbl11!C30</f>
        <v>493.68504830327254</v>
      </c>
      <c r="H31" s="54"/>
      <c r="I31" s="185">
        <f>L31/Tbl11!C30</f>
        <v>342.595502404918</v>
      </c>
      <c r="K31">
        <v>342.595502404918</v>
      </c>
      <c r="L31" s="172">
        <f>N31+O31-P31</f>
        <v>44102796.28</v>
      </c>
      <c r="M31" s="49" t="s">
        <v>8</v>
      </c>
      <c r="N31" s="99">
        <v>43884858</v>
      </c>
      <c r="O31" s="124">
        <v>217938.28</v>
      </c>
      <c r="P31" s="126">
        <v>0</v>
      </c>
    </row>
    <row r="32" spans="1:16" ht="12.75">
      <c r="A32" s="3" t="s">
        <v>68</v>
      </c>
      <c r="B32" s="66">
        <f>+C32+I32</f>
        <v>10290.74898105654</v>
      </c>
      <c r="C32" s="66">
        <f t="shared" si="0"/>
        <v>9662.044471367524</v>
      </c>
      <c r="D32" s="67">
        <f>+Tbl2!L33</f>
        <v>8506.241142270186</v>
      </c>
      <c r="E32" s="67">
        <f>+Tbl2!C33-Tbl2!I33</f>
        <v>685.1832715492546</v>
      </c>
      <c r="F32" s="67"/>
      <c r="G32" s="183">
        <f>'Tbl 10'!O31/Tbl11!C31</f>
        <v>470.62005754808297</v>
      </c>
      <c r="H32" s="54"/>
      <c r="I32" s="185">
        <f>L32/Tbl11!C31</f>
        <v>628.7045096890165</v>
      </c>
      <c r="K32">
        <v>628.7045096890165</v>
      </c>
      <c r="L32" s="172">
        <f>N32+O32-P32</f>
        <v>4774162</v>
      </c>
      <c r="M32" s="49" t="s">
        <v>20</v>
      </c>
      <c r="N32" s="99">
        <v>4774162</v>
      </c>
      <c r="O32" s="124">
        <v>0</v>
      </c>
      <c r="P32" s="126">
        <v>0</v>
      </c>
    </row>
    <row r="33" spans="1:16" ht="12.75">
      <c r="A33" s="3" t="s">
        <v>69</v>
      </c>
      <c r="B33" s="66">
        <f>+C33+I33</f>
        <v>10204.9361571122</v>
      </c>
      <c r="C33" s="66">
        <f t="shared" si="0"/>
        <v>9770.542500270192</v>
      </c>
      <c r="D33" s="67">
        <f>+Tbl2!L34</f>
        <v>8595.135260386915</v>
      </c>
      <c r="E33" s="67">
        <f>+Tbl2!C34-Tbl2!I34</f>
        <v>698.0647457888808</v>
      </c>
      <c r="F33" s="67"/>
      <c r="G33" s="183">
        <f>'Tbl 10'!O32/Tbl11!C32</f>
        <v>477.342494094397</v>
      </c>
      <c r="H33" s="54"/>
      <c r="I33" s="185">
        <f>L33/Tbl11!C32</f>
        <v>434.3936568420078</v>
      </c>
      <c r="K33">
        <v>434.3936568420078</v>
      </c>
      <c r="L33" s="172">
        <f>N33+O33-P33</f>
        <v>7033810.69</v>
      </c>
      <c r="M33" s="49" t="s">
        <v>21</v>
      </c>
      <c r="N33" s="99">
        <v>6562250</v>
      </c>
      <c r="O33" s="124">
        <v>995584.83</v>
      </c>
      <c r="P33" s="126">
        <v>524024.14</v>
      </c>
    </row>
    <row r="34" spans="1:16" ht="12.75">
      <c r="A34" s="3" t="s">
        <v>70</v>
      </c>
      <c r="B34" s="66">
        <f>+C34+I34</f>
        <v>12876.577223354301</v>
      </c>
      <c r="C34" s="66">
        <f t="shared" si="0"/>
        <v>12117.171733853105</v>
      </c>
      <c r="D34" s="67">
        <f>+Tbl2!L35</f>
        <v>10807.079128200585</v>
      </c>
      <c r="E34" s="67">
        <f>+Tbl2!C35-Tbl2!I35</f>
        <v>769.8197253477447</v>
      </c>
      <c r="F34" s="67"/>
      <c r="G34" s="183">
        <f>'Tbl 10'!O33/Tbl11!C33</f>
        <v>540.2728803047754</v>
      </c>
      <c r="H34" s="54"/>
      <c r="I34" s="185">
        <f>L34/Tbl11!C33</f>
        <v>759.405489501196</v>
      </c>
      <c r="K34">
        <v>759.405489501196</v>
      </c>
      <c r="L34" s="172">
        <f>N34+O34-P34</f>
        <v>2142852.44</v>
      </c>
      <c r="M34" s="49" t="s">
        <v>22</v>
      </c>
      <c r="N34" s="99">
        <v>2085222</v>
      </c>
      <c r="O34" s="124">
        <v>612026.15</v>
      </c>
      <c r="P34" s="126">
        <v>554395.71</v>
      </c>
    </row>
    <row r="35" spans="2:16" ht="12.75">
      <c r="B35" s="33"/>
      <c r="C35" s="66"/>
      <c r="D35" s="67"/>
      <c r="E35" s="67"/>
      <c r="F35" s="67"/>
      <c r="G35" s="54"/>
      <c r="H35" s="54"/>
      <c r="I35" s="110"/>
      <c r="L35" s="173"/>
      <c r="N35" s="99"/>
      <c r="O35" s="124"/>
      <c r="P35" s="126"/>
    </row>
    <row r="36" spans="1:16" ht="12.75">
      <c r="A36" s="3" t="s">
        <v>71</v>
      </c>
      <c r="B36" s="66">
        <f>+C36+I36</f>
        <v>10833.22763350956</v>
      </c>
      <c r="C36" s="66">
        <f t="shared" si="0"/>
        <v>10363.76306914782</v>
      </c>
      <c r="D36" s="67">
        <f>+Tbl2!L37</f>
        <v>9399.395854391318</v>
      </c>
      <c r="E36" s="67">
        <f>+Tbl2!C37-Tbl2!I37</f>
        <v>442.3395928919108</v>
      </c>
      <c r="F36" s="67"/>
      <c r="G36" s="183">
        <f>'Tbl 10'!O35/Tbl11!C35</f>
        <v>522.0276218645923</v>
      </c>
      <c r="H36" s="54"/>
      <c r="I36" s="185">
        <f>L36/Tbl11!C35</f>
        <v>469.4645643617393</v>
      </c>
      <c r="J36" s="34"/>
      <c r="K36">
        <v>469.4645643617393</v>
      </c>
      <c r="L36" s="172">
        <f>N36+O36-P36</f>
        <v>2015740</v>
      </c>
      <c r="M36" s="49" t="s">
        <v>23</v>
      </c>
      <c r="N36" s="99">
        <v>2015740</v>
      </c>
      <c r="O36" s="124">
        <v>0</v>
      </c>
      <c r="P36" s="126">
        <v>0</v>
      </c>
    </row>
    <row r="37" spans="1:16" ht="12.75">
      <c r="A37" s="3" t="s">
        <v>72</v>
      </c>
      <c r="B37" s="66">
        <f>+C37+I37</f>
        <v>9888.143937589553</v>
      </c>
      <c r="C37" s="66">
        <f t="shared" si="0"/>
        <v>9631.599565712151</v>
      </c>
      <c r="D37" s="67">
        <f>+Tbl2!L38</f>
        <v>8834.840171652784</v>
      </c>
      <c r="E37" s="67">
        <f>+Tbl2!C38-Tbl2!I38</f>
        <v>343.27386913992086</v>
      </c>
      <c r="F37" s="67"/>
      <c r="G37" s="183">
        <f>'Tbl 10'!O36/Tbl11!C36</f>
        <v>453.48552491944554</v>
      </c>
      <c r="H37" s="54"/>
      <c r="I37" s="185">
        <f>L37/Tbl11!C36</f>
        <v>256.5443718774031</v>
      </c>
      <c r="K37">
        <v>256.5443718774031</v>
      </c>
      <c r="L37" s="172">
        <f>N37+O37-P37</f>
        <v>5438787</v>
      </c>
      <c r="M37" s="49" t="s">
        <v>1</v>
      </c>
      <c r="N37" s="99">
        <v>4775436</v>
      </c>
      <c r="O37" s="124">
        <v>663351</v>
      </c>
      <c r="P37" s="126">
        <v>0</v>
      </c>
    </row>
    <row r="38" spans="1:16" ht="12.75">
      <c r="A38" s="3" t="s">
        <v>73</v>
      </c>
      <c r="B38" s="66">
        <f>+C38+I38</f>
        <v>11240.671298659134</v>
      </c>
      <c r="C38" s="66">
        <f t="shared" si="0"/>
        <v>10611.252294376296</v>
      </c>
      <c r="D38" s="67">
        <f>+Tbl2!L39</f>
        <v>9608.778502233048</v>
      </c>
      <c r="E38" s="67">
        <f>+Tbl2!C39-Tbl2!I39</f>
        <v>475.4080483104972</v>
      </c>
      <c r="F38" s="67"/>
      <c r="G38" s="183">
        <f>'Tbl 10'!O37/Tbl11!C37</f>
        <v>527.0657438327502</v>
      </c>
      <c r="H38" s="54"/>
      <c r="I38" s="185">
        <f>L38/Tbl11!C37</f>
        <v>629.4190042828383</v>
      </c>
      <c r="K38">
        <v>629.4190042828383</v>
      </c>
      <c r="L38" s="172">
        <f>N38+O38-P38</f>
        <v>8930164.86</v>
      </c>
      <c r="M38" s="49" t="s">
        <v>4</v>
      </c>
      <c r="N38" s="99">
        <v>6845463</v>
      </c>
      <c r="O38" s="124">
        <v>5013193.99</v>
      </c>
      <c r="P38" s="126">
        <v>2928492.13</v>
      </c>
    </row>
    <row r="39" spans="1:16" ht="12.75">
      <c r="A39" s="8" t="s">
        <v>74</v>
      </c>
      <c r="B39" s="53">
        <f>+C39+I39</f>
        <v>13525.56562906194</v>
      </c>
      <c r="C39" s="53">
        <f t="shared" si="0"/>
        <v>12966.465226812708</v>
      </c>
      <c r="D39" s="53">
        <f>+Tbl2!L40</f>
        <v>11658.972742687609</v>
      </c>
      <c r="E39" s="139">
        <f>+Tbl2!C40-Tbl2!I40</f>
        <v>688.1872956741754</v>
      </c>
      <c r="F39" s="53"/>
      <c r="G39" s="184">
        <f>'Tbl 10'!O38/Tbl11!C38</f>
        <v>619.3051884509247</v>
      </c>
      <c r="H39" s="53"/>
      <c r="I39" s="186">
        <f>L39/Tbl11!C38</f>
        <v>559.1004022492322</v>
      </c>
      <c r="K39">
        <v>559.1004022492322</v>
      </c>
      <c r="L39" s="172">
        <f>N39+O39-P39</f>
        <v>3714864.69</v>
      </c>
      <c r="M39" s="49" t="s">
        <v>5</v>
      </c>
      <c r="N39" s="100">
        <v>3399852</v>
      </c>
      <c r="O39" s="100">
        <v>642629.26</v>
      </c>
      <c r="P39" s="127">
        <v>327616.57</v>
      </c>
    </row>
    <row r="40" spans="1:9" ht="12.75">
      <c r="A40" s="3" t="s">
        <v>213</v>
      </c>
      <c r="I40" s="34"/>
    </row>
    <row r="41" ht="12.75">
      <c r="A41" s="96" t="s">
        <v>216</v>
      </c>
    </row>
    <row r="42" ht="12.75">
      <c r="A42" t="s">
        <v>217</v>
      </c>
    </row>
    <row r="44" ht="12.75">
      <c r="A44" s="74"/>
    </row>
    <row r="45" spans="2:5" ht="12.75">
      <c r="B45" s="177"/>
      <c r="C45" s="177"/>
      <c r="D45" s="247" t="s">
        <v>208</v>
      </c>
      <c r="E45" s="248"/>
    </row>
    <row r="46" spans="2:5" ht="12.75">
      <c r="B46" s="178" t="s">
        <v>206</v>
      </c>
      <c r="C46" s="178" t="s">
        <v>207</v>
      </c>
      <c r="D46" s="175" t="s">
        <v>209</v>
      </c>
      <c r="E46" s="176" t="s">
        <v>210</v>
      </c>
    </row>
    <row r="48" spans="1:5" ht="12.75">
      <c r="A48" t="s">
        <v>211</v>
      </c>
      <c r="B48" s="223">
        <v>10789.857634304155</v>
      </c>
      <c r="C48" s="43">
        <v>11817.797033834433</v>
      </c>
      <c r="D48" s="179">
        <f>C48-B48</f>
        <v>1027.939399530278</v>
      </c>
      <c r="E48" s="180">
        <f>D48/B48</f>
        <v>0.09526904194381157</v>
      </c>
    </row>
    <row r="49" ht="12.75">
      <c r="B49" s="106"/>
    </row>
    <row r="50" spans="1:5" ht="12.75">
      <c r="A50" t="s">
        <v>84</v>
      </c>
      <c r="B50" s="223">
        <v>10388.974286996414</v>
      </c>
      <c r="C50" s="23">
        <v>11398.460821295026</v>
      </c>
      <c r="D50" s="179">
        <f>C50-B50</f>
        <v>1009.4865342986122</v>
      </c>
      <c r="E50" s="180">
        <f>D50/B50</f>
        <v>0.09716902808799499</v>
      </c>
    </row>
    <row r="51" ht="12.75">
      <c r="B51" s="106"/>
    </row>
    <row r="52" spans="1:5" ht="12.75">
      <c r="A52" t="s">
        <v>80</v>
      </c>
      <c r="B52" s="224">
        <v>839722.1426900106</v>
      </c>
      <c r="C52" s="10">
        <v>835227.18</v>
      </c>
      <c r="D52" s="179">
        <f>C52-B52</f>
        <v>-4494.96269001055</v>
      </c>
      <c r="E52" s="180">
        <f>D52/B52</f>
        <v>-0.0053529167107719084</v>
      </c>
    </row>
  </sheetData>
  <sheetProtection password="CAF5" sheet="1" objects="1" scenarios="1"/>
  <mergeCells count="8">
    <mergeCell ref="O6:P6"/>
    <mergeCell ref="O8:P8"/>
    <mergeCell ref="D45:E45"/>
    <mergeCell ref="G7:G9"/>
    <mergeCell ref="A1:I1"/>
    <mergeCell ref="A3:I3"/>
    <mergeCell ref="A4:I4"/>
    <mergeCell ref="C6:G6"/>
  </mergeCells>
  <printOptions horizontalCentered="1"/>
  <pageMargins left="0.75" right="0.75" top="0.87" bottom="0.88" header="0.67" footer="0.5"/>
  <pageSetup fitToHeight="1" fitToWidth="1" horizontalDpi="600" verticalDpi="600" orientation="landscape" scale="90" r:id="rId1"/>
  <headerFooter alignWithMargins="0">
    <oddFooter>&amp;L&amp;"Arial,Italic"&amp;9MSDE-DBS  10 / 2008&amp;C- 1 -&amp;R&amp;"Arial,Italic"&amp;9Selected Financial Data - Part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zoomScale="85" zoomScaleNormal="85" workbookViewId="0" topLeftCell="A1">
      <selection activeCell="F11" sqref="F11"/>
    </sheetView>
  </sheetViews>
  <sheetFormatPr defaultColWidth="9.140625" defaultRowHeight="12.75"/>
  <cols>
    <col min="1" max="1" width="14.7109375" style="14" customWidth="1"/>
    <col min="2" max="2" width="14.7109375" style="16" customWidth="1"/>
    <col min="3" max="3" width="12.28125" style="16" customWidth="1"/>
    <col min="4" max="4" width="13.00390625" style="16" customWidth="1"/>
    <col min="5" max="5" width="14.00390625" style="16" customWidth="1"/>
    <col min="6" max="7" width="12.7109375" style="16" customWidth="1"/>
    <col min="8" max="8" width="14.28125" style="16" customWidth="1"/>
    <col min="9" max="9" width="13.140625" style="16" bestFit="1" customWidth="1"/>
    <col min="10" max="10" width="14.28125" style="16" bestFit="1" customWidth="1"/>
    <col min="11" max="11" width="12.7109375" style="16" customWidth="1"/>
    <col min="12" max="13" width="12.28125" style="16" customWidth="1"/>
    <col min="14" max="14" width="13.8515625" style="16" customWidth="1"/>
    <col min="15" max="15" width="15.00390625" style="16" customWidth="1"/>
    <col min="16" max="16" width="26.57421875" style="16" customWidth="1"/>
    <col min="17" max="16384" width="9.140625" style="16" customWidth="1"/>
  </cols>
  <sheetData>
    <row r="1" spans="1:15" ht="12.75">
      <c r="A1" s="219" t="s">
        <v>135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20"/>
    </row>
    <row r="2" spans="1:15" ht="12.75">
      <c r="A2" s="221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12.75">
      <c r="A3" s="219" t="s">
        <v>196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</row>
    <row r="4" ht="12.75">
      <c r="A4" s="26"/>
    </row>
    <row r="5" spans="1:15" ht="13.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" customHeight="1" thickTop="1">
      <c r="A6" s="3" t="s">
        <v>114</v>
      </c>
      <c r="B6" s="18" t="s">
        <v>77</v>
      </c>
      <c r="C6" s="18"/>
      <c r="D6" s="18" t="s">
        <v>26</v>
      </c>
      <c r="E6" s="18" t="s">
        <v>27</v>
      </c>
      <c r="F6" s="18" t="s">
        <v>30</v>
      </c>
      <c r="G6" s="18" t="s">
        <v>32</v>
      </c>
      <c r="H6" s="18"/>
      <c r="I6" s="19" t="s">
        <v>36</v>
      </c>
      <c r="J6" s="18"/>
      <c r="K6" s="18" t="s">
        <v>36</v>
      </c>
      <c r="L6" s="18"/>
      <c r="M6" s="18" t="s">
        <v>45</v>
      </c>
      <c r="N6" s="18"/>
      <c r="O6" s="19" t="s">
        <v>87</v>
      </c>
    </row>
    <row r="7" spans="1:15" ht="12.75">
      <c r="A7" t="s">
        <v>35</v>
      </c>
      <c r="B7" s="18" t="s">
        <v>78</v>
      </c>
      <c r="C7" s="18" t="s">
        <v>24</v>
      </c>
      <c r="D7" s="18" t="s">
        <v>24</v>
      </c>
      <c r="E7" s="18" t="s">
        <v>29</v>
      </c>
      <c r="F7" s="18" t="s">
        <v>27</v>
      </c>
      <c r="G7" s="18" t="s">
        <v>27</v>
      </c>
      <c r="H7" s="18" t="s">
        <v>34</v>
      </c>
      <c r="I7" s="18" t="s">
        <v>38</v>
      </c>
      <c r="J7" s="18" t="s">
        <v>40</v>
      </c>
      <c r="K7" s="18" t="s">
        <v>41</v>
      </c>
      <c r="L7" s="18" t="s">
        <v>43</v>
      </c>
      <c r="M7" s="18" t="s">
        <v>46</v>
      </c>
      <c r="N7" s="113" t="s">
        <v>160</v>
      </c>
      <c r="O7" s="19" t="s">
        <v>88</v>
      </c>
    </row>
    <row r="8" spans="1:15" ht="13.5" thickBot="1">
      <c r="A8" s="4" t="s">
        <v>115</v>
      </c>
      <c r="B8" s="21" t="s">
        <v>86</v>
      </c>
      <c r="C8" s="21" t="s">
        <v>25</v>
      </c>
      <c r="D8" s="21" t="s">
        <v>25</v>
      </c>
      <c r="E8" s="21" t="s">
        <v>28</v>
      </c>
      <c r="F8" s="21" t="s">
        <v>31</v>
      </c>
      <c r="G8" s="21" t="s">
        <v>33</v>
      </c>
      <c r="H8" s="21" t="s">
        <v>35</v>
      </c>
      <c r="I8" s="21" t="s">
        <v>39</v>
      </c>
      <c r="J8" s="21" t="s">
        <v>39</v>
      </c>
      <c r="K8" s="21" t="s">
        <v>42</v>
      </c>
      <c r="L8" s="21" t="s">
        <v>44</v>
      </c>
      <c r="M8" s="21" t="s">
        <v>44</v>
      </c>
      <c r="N8" s="7" t="s">
        <v>48</v>
      </c>
      <c r="O8" s="22" t="s">
        <v>89</v>
      </c>
    </row>
    <row r="9" spans="1:15" ht="12.75">
      <c r="A9" s="83" t="s">
        <v>76</v>
      </c>
      <c r="B9" s="78">
        <f>SUM(B11:B38)</f>
        <v>9074162221.03</v>
      </c>
      <c r="C9" s="78">
        <f>SUM(C11:C38)</f>
        <v>266501544.84999996</v>
      </c>
      <c r="D9" s="78">
        <f aca="true" t="shared" si="0" ref="D9:N9">SUM(D11:D38)</f>
        <v>651259839.4999998</v>
      </c>
      <c r="E9" s="78">
        <f t="shared" si="0"/>
        <v>3691791193.45</v>
      </c>
      <c r="F9" s="78">
        <f t="shared" si="0"/>
        <v>218845804.58</v>
      </c>
      <c r="G9" s="78">
        <f t="shared" si="0"/>
        <v>145732820.74000004</v>
      </c>
      <c r="H9" s="78">
        <f t="shared" si="0"/>
        <v>1001010078.1999999</v>
      </c>
      <c r="I9" s="78">
        <f t="shared" si="0"/>
        <v>60754731.110000014</v>
      </c>
      <c r="J9" s="78">
        <f t="shared" si="0"/>
        <v>49431346.04</v>
      </c>
      <c r="K9" s="78">
        <f t="shared" si="0"/>
        <v>452483591.09999996</v>
      </c>
      <c r="L9" s="78">
        <f t="shared" si="0"/>
        <v>654467371.7700001</v>
      </c>
      <c r="M9" s="78">
        <f t="shared" si="0"/>
        <v>195005787.36999997</v>
      </c>
      <c r="N9" s="78">
        <f t="shared" si="0"/>
        <v>2133020412.3199997</v>
      </c>
      <c r="O9" s="16">
        <f>SUM(O11:O38)</f>
        <v>446142300</v>
      </c>
    </row>
    <row r="10" spans="2:23" ht="12.7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33" ht="12.75">
      <c r="A11" s="84" t="s">
        <v>52</v>
      </c>
      <c r="B11" s="14">
        <f>SUM(C11:N11)-O11</f>
        <v>98758522.23</v>
      </c>
      <c r="C11" s="14">
        <v>1951799.3</v>
      </c>
      <c r="D11" s="14">
        <v>6238398.709999999</v>
      </c>
      <c r="E11" s="14">
        <v>39620449.760000005</v>
      </c>
      <c r="F11" s="14">
        <v>2433512.77</v>
      </c>
      <c r="G11" s="14">
        <v>1018006.2</v>
      </c>
      <c r="H11" s="14">
        <v>11585625.8</v>
      </c>
      <c r="I11" s="14">
        <v>599984.29</v>
      </c>
      <c r="J11" s="14">
        <v>521766.08</v>
      </c>
      <c r="K11" s="14">
        <v>5180325.65</v>
      </c>
      <c r="L11" s="14">
        <v>7566756.42</v>
      </c>
      <c r="M11" s="14">
        <v>1303990.83</v>
      </c>
      <c r="N11" s="14">
        <v>25561713.42</v>
      </c>
      <c r="O11" s="97">
        <v>4823807</v>
      </c>
      <c r="Q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2.75">
      <c r="A12" s="84" t="s">
        <v>53</v>
      </c>
      <c r="B12" s="14">
        <f>SUM(C12:N12)-O12</f>
        <v>742310008.34</v>
      </c>
      <c r="C12" s="14">
        <v>25085176.740000002</v>
      </c>
      <c r="D12" s="14">
        <v>53407776.989999995</v>
      </c>
      <c r="E12" s="14">
        <v>307613663.2700001</v>
      </c>
      <c r="F12" s="14">
        <v>15238546.369999995</v>
      </c>
      <c r="G12" s="14">
        <v>12022448.909999998</v>
      </c>
      <c r="H12" s="14">
        <v>74098955.73</v>
      </c>
      <c r="I12" s="14">
        <v>3456191.14</v>
      </c>
      <c r="J12" s="14">
        <v>0</v>
      </c>
      <c r="K12" s="14">
        <v>35215001.2</v>
      </c>
      <c r="L12" s="14">
        <v>56137146.03</v>
      </c>
      <c r="M12" s="14">
        <v>12561961.059999999</v>
      </c>
      <c r="N12" s="14">
        <v>182684406.89999995</v>
      </c>
      <c r="O12" s="97">
        <v>35211266</v>
      </c>
      <c r="Q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12.75">
      <c r="A13" s="84" t="s">
        <v>75</v>
      </c>
      <c r="B13" s="14">
        <f>SUM(C13:N13)-O13</f>
        <v>978614045.1600001</v>
      </c>
      <c r="C13" s="14">
        <v>49171404.04</v>
      </c>
      <c r="D13" s="14">
        <v>68673665.88</v>
      </c>
      <c r="E13" s="14">
        <v>336067648.1500001</v>
      </c>
      <c r="F13" s="14">
        <v>27596510.47</v>
      </c>
      <c r="G13" s="14">
        <v>51853388.88</v>
      </c>
      <c r="H13" s="14">
        <v>141375854.92000002</v>
      </c>
      <c r="I13" s="14">
        <v>12541131.13</v>
      </c>
      <c r="J13" s="14">
        <v>0</v>
      </c>
      <c r="K13" s="14">
        <v>34268980.16</v>
      </c>
      <c r="L13" s="14">
        <v>75635855.85</v>
      </c>
      <c r="M13" s="14">
        <v>19421120.859999996</v>
      </c>
      <c r="N13" s="14">
        <v>204636512.82</v>
      </c>
      <c r="O13" s="97">
        <v>42628028</v>
      </c>
      <c r="Q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12.75">
      <c r="A14" s="84" t="s">
        <v>54</v>
      </c>
      <c r="B14" s="14">
        <f>SUM(C14:N14)-O14</f>
        <v>1086590417.91</v>
      </c>
      <c r="C14" s="14">
        <v>33873686.940000005</v>
      </c>
      <c r="D14" s="14">
        <v>69809092.82999998</v>
      </c>
      <c r="E14" s="14">
        <v>426615700.02</v>
      </c>
      <c r="F14" s="14">
        <v>26420265.38000001</v>
      </c>
      <c r="G14" s="14">
        <v>11373578.71</v>
      </c>
      <c r="H14" s="14">
        <v>118907162.24000001</v>
      </c>
      <c r="I14" s="14">
        <v>7431949.090000001</v>
      </c>
      <c r="J14" s="14">
        <v>12574238.370000001</v>
      </c>
      <c r="K14" s="14">
        <v>42897370.29</v>
      </c>
      <c r="L14" s="14">
        <v>78559212</v>
      </c>
      <c r="M14" s="14">
        <v>25784098</v>
      </c>
      <c r="N14" s="14">
        <v>287239895.04</v>
      </c>
      <c r="O14" s="97">
        <v>54895831</v>
      </c>
      <c r="Q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12.75">
      <c r="A15" s="84" t="s">
        <v>55</v>
      </c>
      <c r="B15" s="14">
        <f>SUM(C15:N15)-O15</f>
        <v>165391872.73999995</v>
      </c>
      <c r="C15" s="14">
        <v>4077873.62</v>
      </c>
      <c r="D15" s="14">
        <v>10647117.879999999</v>
      </c>
      <c r="E15" s="14">
        <v>72965360.02</v>
      </c>
      <c r="F15" s="14">
        <v>3278013.99</v>
      </c>
      <c r="G15" s="14">
        <v>782072.93</v>
      </c>
      <c r="H15" s="14">
        <v>17690936.54</v>
      </c>
      <c r="I15" s="14">
        <v>1119804.99</v>
      </c>
      <c r="J15" s="14">
        <v>982860.49</v>
      </c>
      <c r="K15" s="14">
        <v>10102011.92</v>
      </c>
      <c r="L15" s="14">
        <v>13611799.8</v>
      </c>
      <c r="M15" s="14">
        <v>2939852.88</v>
      </c>
      <c r="N15" s="14">
        <v>36361701.67999999</v>
      </c>
      <c r="O15" s="97">
        <v>9167534</v>
      </c>
      <c r="Q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2.75">
      <c r="A16" s="8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97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2.75">
      <c r="A17" s="84" t="s">
        <v>56</v>
      </c>
      <c r="B17" s="14">
        <f>SUM(C17:N17)-O17</f>
        <v>50900648.279999994</v>
      </c>
      <c r="C17" s="14">
        <v>1346672.33</v>
      </c>
      <c r="D17" s="14">
        <v>4071063.93</v>
      </c>
      <c r="E17" s="14">
        <v>21406228.08</v>
      </c>
      <c r="F17" s="14">
        <v>1253443.29</v>
      </c>
      <c r="G17" s="14">
        <v>993252.85</v>
      </c>
      <c r="H17" s="14">
        <v>4698904.01</v>
      </c>
      <c r="I17" s="14">
        <v>819510</v>
      </c>
      <c r="J17" s="14">
        <v>553306.13</v>
      </c>
      <c r="K17" s="14">
        <v>3326566.08</v>
      </c>
      <c r="L17" s="14">
        <v>3077470.45</v>
      </c>
      <c r="M17" s="14">
        <v>588455.8</v>
      </c>
      <c r="N17" s="14">
        <v>11428882.33</v>
      </c>
      <c r="O17" s="97">
        <v>2663107</v>
      </c>
      <c r="Q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2.75">
      <c r="A18" s="84" t="s">
        <v>57</v>
      </c>
      <c r="B18" s="14">
        <f>SUM(C18:N18)-O18</f>
        <v>268787512.80999994</v>
      </c>
      <c r="C18" s="14">
        <v>4974373.88</v>
      </c>
      <c r="D18" s="14">
        <v>21579944.23</v>
      </c>
      <c r="E18" s="14">
        <v>113591183.91</v>
      </c>
      <c r="F18" s="14">
        <v>7660209.549999995</v>
      </c>
      <c r="G18" s="14">
        <v>1699252.84</v>
      </c>
      <c r="H18" s="14">
        <v>25744485.96</v>
      </c>
      <c r="I18" s="14">
        <v>1232227.94</v>
      </c>
      <c r="J18" s="14">
        <v>2555587.19</v>
      </c>
      <c r="K18" s="14">
        <v>17382554.52</v>
      </c>
      <c r="L18" s="14">
        <v>21669860.04</v>
      </c>
      <c r="M18" s="14">
        <v>6179569.89</v>
      </c>
      <c r="N18" s="14">
        <v>57954449.86</v>
      </c>
      <c r="O18" s="97">
        <v>13436187</v>
      </c>
      <c r="Q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12.75">
      <c r="A19" s="84" t="s">
        <v>58</v>
      </c>
      <c r="B19" s="14">
        <f>SUM(C19:N19)-O19</f>
        <v>150582582.25</v>
      </c>
      <c r="C19" s="14">
        <v>3874818.9</v>
      </c>
      <c r="D19" s="14">
        <v>12244103.43</v>
      </c>
      <c r="E19" s="14">
        <v>62111692.15</v>
      </c>
      <c r="F19" s="14">
        <v>3095297.33</v>
      </c>
      <c r="G19" s="14">
        <v>1692554.62</v>
      </c>
      <c r="H19" s="14">
        <v>18036463.72</v>
      </c>
      <c r="I19" s="14">
        <v>757158.78</v>
      </c>
      <c r="J19" s="14">
        <v>1480861.57</v>
      </c>
      <c r="K19" s="14">
        <v>8351108.529999999</v>
      </c>
      <c r="L19" s="14">
        <v>10754183.48</v>
      </c>
      <c r="M19" s="14">
        <v>3966214.91</v>
      </c>
      <c r="N19" s="14">
        <v>32157080.82999999</v>
      </c>
      <c r="O19" s="97">
        <v>7938956</v>
      </c>
      <c r="Q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12.75">
      <c r="A20" s="84" t="s">
        <v>59</v>
      </c>
      <c r="B20" s="14">
        <f>SUM(C20:N20)-O20</f>
        <v>255069658.23000002</v>
      </c>
      <c r="C20" s="14">
        <v>7198299.289999999</v>
      </c>
      <c r="D20" s="14">
        <v>18978161.35</v>
      </c>
      <c r="E20" s="14">
        <v>107031302.37000002</v>
      </c>
      <c r="F20" s="14">
        <v>10606158.84</v>
      </c>
      <c r="G20" s="14">
        <v>1910948.72</v>
      </c>
      <c r="H20" s="14">
        <v>23388933.43</v>
      </c>
      <c r="I20" s="14">
        <v>2496967.03</v>
      </c>
      <c r="J20" s="14">
        <v>2113135.5</v>
      </c>
      <c r="K20" s="14">
        <v>18567941.469999995</v>
      </c>
      <c r="L20" s="14">
        <v>19776899.73</v>
      </c>
      <c r="M20" s="14">
        <v>5857004.47</v>
      </c>
      <c r="N20" s="14">
        <v>48886058.03</v>
      </c>
      <c r="O20" s="97">
        <v>11742152</v>
      </c>
      <c r="Q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12.75">
      <c r="A21" s="84" t="s">
        <v>60</v>
      </c>
      <c r="B21" s="14">
        <f>SUM(C21:N21)-O21</f>
        <v>47480771.80999999</v>
      </c>
      <c r="C21" s="14">
        <v>1286906.91</v>
      </c>
      <c r="D21" s="14">
        <v>3934465.81</v>
      </c>
      <c r="E21" s="14">
        <v>19343527.179999992</v>
      </c>
      <c r="F21" s="14">
        <v>1486952.29</v>
      </c>
      <c r="G21" s="14">
        <v>814611.34</v>
      </c>
      <c r="H21" s="14">
        <v>4734529.15</v>
      </c>
      <c r="I21" s="14">
        <v>443287.37</v>
      </c>
      <c r="J21" s="14">
        <v>380259</v>
      </c>
      <c r="K21" s="14">
        <v>2765781.24</v>
      </c>
      <c r="L21" s="14">
        <v>3512156.15</v>
      </c>
      <c r="M21" s="14">
        <v>771896.93</v>
      </c>
      <c r="N21" s="14">
        <v>10420975.440000001</v>
      </c>
      <c r="O21" s="97">
        <v>2414577</v>
      </c>
      <c r="Q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12.75">
      <c r="A22" s="8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97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12.75">
      <c r="A23" s="84" t="s">
        <v>61</v>
      </c>
      <c r="B23" s="14">
        <f>SUM(C23:N23)-O23</f>
        <v>379208845.65</v>
      </c>
      <c r="C23" s="14">
        <v>7260289.54</v>
      </c>
      <c r="D23" s="14">
        <v>30298206.96</v>
      </c>
      <c r="E23" s="14">
        <v>165384738.36999995</v>
      </c>
      <c r="F23" s="14">
        <v>10328101.930000003</v>
      </c>
      <c r="G23" s="14">
        <v>1850930.48</v>
      </c>
      <c r="H23" s="14">
        <v>34015679.20999999</v>
      </c>
      <c r="I23" s="14">
        <v>2605156.61</v>
      </c>
      <c r="J23" s="14">
        <v>4330428.74</v>
      </c>
      <c r="K23" s="14">
        <v>16597450.990000002</v>
      </c>
      <c r="L23" s="14">
        <v>28746961.169999998</v>
      </c>
      <c r="M23" s="14">
        <v>9666451.749999998</v>
      </c>
      <c r="N23" s="14">
        <v>86597847.89999999</v>
      </c>
      <c r="O23" s="97">
        <v>18473398</v>
      </c>
      <c r="Q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12.75">
      <c r="A24" s="84" t="s">
        <v>62</v>
      </c>
      <c r="B24" s="14">
        <f>SUM(C24:N24)-O24</f>
        <v>46539816.47</v>
      </c>
      <c r="C24" s="14">
        <v>1028685.59</v>
      </c>
      <c r="D24" s="14">
        <v>2588118.95</v>
      </c>
      <c r="E24" s="14">
        <v>20295325.560000002</v>
      </c>
      <c r="F24" s="14">
        <v>1120845.44</v>
      </c>
      <c r="G24" s="14">
        <v>483547.96</v>
      </c>
      <c r="H24" s="14">
        <v>3671374.82</v>
      </c>
      <c r="I24" s="14">
        <v>640798.13</v>
      </c>
      <c r="J24" s="14">
        <v>376316.61</v>
      </c>
      <c r="K24" s="14">
        <v>3844003.97</v>
      </c>
      <c r="L24" s="14">
        <v>3635996.98</v>
      </c>
      <c r="M24" s="14">
        <v>761964.78</v>
      </c>
      <c r="N24" s="14">
        <v>10532968.68</v>
      </c>
      <c r="O24" s="97">
        <v>2440131</v>
      </c>
      <c r="Q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12.75">
      <c r="A25" s="84" t="s">
        <v>63</v>
      </c>
      <c r="B25" s="14">
        <f>SUM(C25:N25)-O25</f>
        <v>380893260.3000001</v>
      </c>
      <c r="C25" s="14">
        <v>9727362.38</v>
      </c>
      <c r="D25" s="14">
        <v>23955265.759999998</v>
      </c>
      <c r="E25" s="14">
        <v>162553125.64000002</v>
      </c>
      <c r="F25" s="14">
        <v>10749755.84</v>
      </c>
      <c r="G25" s="14">
        <v>1906654.99</v>
      </c>
      <c r="H25" s="14">
        <v>35489309.849999994</v>
      </c>
      <c r="I25" s="14">
        <v>1499083.3</v>
      </c>
      <c r="J25" s="14">
        <v>2887139.95</v>
      </c>
      <c r="K25" s="14">
        <v>22627636.63</v>
      </c>
      <c r="L25" s="14">
        <v>25255483.090000004</v>
      </c>
      <c r="M25" s="14">
        <v>9692279.55</v>
      </c>
      <c r="N25" s="14">
        <v>92302019.31999998</v>
      </c>
      <c r="O25" s="97">
        <v>17751856</v>
      </c>
      <c r="Q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ht="12.75">
      <c r="A26" s="84" t="s">
        <v>64</v>
      </c>
      <c r="B26" s="14">
        <f>SUM(C26:N26)-O26</f>
        <v>552378803.19</v>
      </c>
      <c r="C26" s="14">
        <v>9144582.5</v>
      </c>
      <c r="D26" s="14">
        <v>44468291.910000004</v>
      </c>
      <c r="E26" s="14">
        <v>234008529.66000003</v>
      </c>
      <c r="F26" s="14">
        <v>8979454.26</v>
      </c>
      <c r="G26" s="14">
        <v>3369677.57</v>
      </c>
      <c r="H26" s="14">
        <v>74112481.58999999</v>
      </c>
      <c r="I26" s="14">
        <v>2398659.16</v>
      </c>
      <c r="J26" s="14">
        <v>4528925</v>
      </c>
      <c r="K26" s="14">
        <v>28991202.53</v>
      </c>
      <c r="L26" s="14">
        <v>35955637</v>
      </c>
      <c r="M26" s="14">
        <v>15253233</v>
      </c>
      <c r="N26" s="14">
        <v>120884123.01</v>
      </c>
      <c r="O26" s="97">
        <v>29715994</v>
      </c>
      <c r="Q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ht="12.75">
      <c r="A27" s="84" t="s">
        <v>65</v>
      </c>
      <c r="B27" s="14">
        <f>SUM(C27:N27)-O27</f>
        <v>26614979.359999996</v>
      </c>
      <c r="C27" s="14">
        <v>1312838.59</v>
      </c>
      <c r="D27" s="14">
        <v>2006889.47</v>
      </c>
      <c r="E27" s="14">
        <v>10724201.659999998</v>
      </c>
      <c r="F27" s="14">
        <v>699377.52</v>
      </c>
      <c r="G27" s="14">
        <v>302850.27</v>
      </c>
      <c r="H27" s="14">
        <v>2640337.15</v>
      </c>
      <c r="I27" s="14">
        <v>191176</v>
      </c>
      <c r="J27" s="14">
        <v>45049.51</v>
      </c>
      <c r="K27" s="14">
        <v>1711190.15</v>
      </c>
      <c r="L27" s="14">
        <v>2178747.99</v>
      </c>
      <c r="M27" s="14">
        <v>588317</v>
      </c>
      <c r="N27" s="14">
        <v>5584635.05</v>
      </c>
      <c r="O27" s="97">
        <v>1370631</v>
      </c>
      <c r="Q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ht="12.75">
      <c r="A28" s="8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ht="12.75">
      <c r="A29" s="141" t="s">
        <v>153</v>
      </c>
      <c r="B29" s="14">
        <f>SUM(C29:N29)-O29</f>
        <v>1752336819.4099996</v>
      </c>
      <c r="C29" s="14">
        <v>36867320.910000004</v>
      </c>
      <c r="D29" s="14">
        <v>119129466.45</v>
      </c>
      <c r="E29" s="14">
        <v>759586488.9699999</v>
      </c>
      <c r="F29" s="14">
        <v>36876375.83000001</v>
      </c>
      <c r="G29" s="14">
        <v>15799757.780000003</v>
      </c>
      <c r="H29" s="14">
        <v>192531221.01</v>
      </c>
      <c r="I29" s="14">
        <v>10264500.33</v>
      </c>
      <c r="J29" s="14">
        <v>44820.95</v>
      </c>
      <c r="K29" s="14">
        <v>71528821.31</v>
      </c>
      <c r="L29" s="14">
        <v>106646892.93</v>
      </c>
      <c r="M29" s="14">
        <v>29667174.57</v>
      </c>
      <c r="N29" s="14">
        <v>465034297.36999995</v>
      </c>
      <c r="O29" s="97">
        <v>91640319</v>
      </c>
      <c r="Q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ht="12.75">
      <c r="A30" s="84" t="s">
        <v>67</v>
      </c>
      <c r="B30" s="14">
        <f>SUM(C30:N30)-O30</f>
        <v>1376814220.25</v>
      </c>
      <c r="C30" s="14">
        <v>50859405.76</v>
      </c>
      <c r="D30" s="14">
        <v>107294411.38000001</v>
      </c>
      <c r="E30" s="14">
        <v>524836413.0100002</v>
      </c>
      <c r="F30" s="14">
        <v>28267527.64</v>
      </c>
      <c r="G30" s="14">
        <v>29185118.099999994</v>
      </c>
      <c r="H30" s="14">
        <v>150876181.41000003</v>
      </c>
      <c r="I30" s="14">
        <v>6754336.67</v>
      </c>
      <c r="J30" s="14">
        <v>11717662.739999998</v>
      </c>
      <c r="K30" s="14">
        <v>89952753.50999999</v>
      </c>
      <c r="L30" s="14">
        <v>107541753.47</v>
      </c>
      <c r="M30" s="14">
        <v>34079967.11</v>
      </c>
      <c r="N30" s="14">
        <v>299001453.4500001</v>
      </c>
      <c r="O30" s="97">
        <v>63552764</v>
      </c>
      <c r="Q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12.75">
      <c r="A31" s="84" t="s">
        <v>68</v>
      </c>
      <c r="B31" s="14">
        <f>SUM(C31:N31)-O31</f>
        <v>69796460</v>
      </c>
      <c r="C31" s="14">
        <v>1642561.48</v>
      </c>
      <c r="D31" s="14">
        <v>4120255.15</v>
      </c>
      <c r="E31" s="14">
        <v>29729632.85</v>
      </c>
      <c r="F31" s="14">
        <v>1888609.01</v>
      </c>
      <c r="G31" s="14">
        <v>846156.52</v>
      </c>
      <c r="H31" s="14">
        <v>6527111.04</v>
      </c>
      <c r="I31" s="14">
        <v>437195.82</v>
      </c>
      <c r="J31" s="14">
        <v>499352.22</v>
      </c>
      <c r="K31" s="14">
        <v>5203041.95</v>
      </c>
      <c r="L31" s="14">
        <v>5279086.02</v>
      </c>
      <c r="M31" s="14">
        <v>1404449.71</v>
      </c>
      <c r="N31" s="14">
        <v>15792732.23</v>
      </c>
      <c r="O31" s="97">
        <v>3573724</v>
      </c>
      <c r="Q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ht="12.75">
      <c r="A32" s="84" t="s">
        <v>69</v>
      </c>
      <c r="B32" s="14">
        <f>SUM(C32:N32)-O32</f>
        <v>150477817.79999998</v>
      </c>
      <c r="C32" s="14">
        <v>3256747.33</v>
      </c>
      <c r="D32" s="14">
        <v>11393865.160000002</v>
      </c>
      <c r="E32" s="14">
        <v>61428108.75000001</v>
      </c>
      <c r="F32" s="14">
        <v>3463304.88</v>
      </c>
      <c r="G32" s="14">
        <v>1387595.43</v>
      </c>
      <c r="H32" s="14">
        <v>15597789.049999999</v>
      </c>
      <c r="I32" s="14">
        <v>1112800.88</v>
      </c>
      <c r="J32" s="14">
        <v>1510832.71</v>
      </c>
      <c r="K32" s="14">
        <v>11303238.88</v>
      </c>
      <c r="L32" s="14">
        <v>11464618.690000001</v>
      </c>
      <c r="M32" s="14">
        <v>3116365.22</v>
      </c>
      <c r="N32" s="14">
        <v>33171799.82</v>
      </c>
      <c r="O32" s="97">
        <v>7729249</v>
      </c>
      <c r="Q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12.75">
      <c r="A33" s="84" t="s">
        <v>70</v>
      </c>
      <c r="B33" s="14">
        <f>SUM(C33:N33)-O33</f>
        <v>32667114.339999996</v>
      </c>
      <c r="C33" s="14">
        <v>720510.2</v>
      </c>
      <c r="D33" s="14">
        <v>2189431.62</v>
      </c>
      <c r="E33" s="14">
        <v>13826168.91</v>
      </c>
      <c r="F33" s="14">
        <v>1286880.5</v>
      </c>
      <c r="G33" s="14">
        <v>618293.02</v>
      </c>
      <c r="H33" s="14">
        <v>2698786.94</v>
      </c>
      <c r="I33" s="14">
        <v>1006211.49</v>
      </c>
      <c r="J33" s="14">
        <v>304433.49</v>
      </c>
      <c r="K33" s="14">
        <v>2172238.81</v>
      </c>
      <c r="L33" s="14">
        <v>2091229.21</v>
      </c>
      <c r="M33" s="14">
        <v>1008785.14</v>
      </c>
      <c r="N33" s="14">
        <v>6268660.010000001</v>
      </c>
      <c r="O33" s="97">
        <v>1524515</v>
      </c>
      <c r="Q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12.75">
      <c r="A34" s="8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97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12.75">
      <c r="A35" s="84" t="s">
        <v>71</v>
      </c>
      <c r="B35" s="14">
        <f>SUM(C35:N35)-O35</f>
        <v>42257459.49000001</v>
      </c>
      <c r="C35" s="14">
        <v>1330914.17</v>
      </c>
      <c r="D35" s="14">
        <v>3399988.31</v>
      </c>
      <c r="E35" s="14">
        <v>17779966.68</v>
      </c>
      <c r="F35" s="14">
        <v>1137561.96</v>
      </c>
      <c r="G35" s="14">
        <v>559230.33</v>
      </c>
      <c r="H35" s="14">
        <v>3377423.6</v>
      </c>
      <c r="I35" s="14">
        <v>172334.75</v>
      </c>
      <c r="J35" s="14">
        <v>0</v>
      </c>
      <c r="K35" s="14">
        <v>1899273.51</v>
      </c>
      <c r="L35" s="14">
        <v>3642571.96</v>
      </c>
      <c r="M35" s="14">
        <v>952012.77</v>
      </c>
      <c r="N35" s="14">
        <v>10247611.45</v>
      </c>
      <c r="O35" s="97">
        <v>2241430</v>
      </c>
      <c r="Q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12.75">
      <c r="A36" s="84" t="s">
        <v>72</v>
      </c>
      <c r="B36" s="14">
        <f>SUM(C36:N36)-O36</f>
        <v>194577674.66999996</v>
      </c>
      <c r="C36" s="14">
        <v>5259113</v>
      </c>
      <c r="D36" s="14">
        <v>14554539.309999999</v>
      </c>
      <c r="E36" s="14">
        <v>85964138.13999999</v>
      </c>
      <c r="F36" s="14">
        <v>8133484.519999999</v>
      </c>
      <c r="G36" s="14">
        <v>2116481.05</v>
      </c>
      <c r="H36" s="14">
        <v>16569353.469999995</v>
      </c>
      <c r="I36" s="14">
        <v>947093.68</v>
      </c>
      <c r="J36" s="14">
        <v>177675</v>
      </c>
      <c r="K36" s="14">
        <v>7277468</v>
      </c>
      <c r="L36" s="14">
        <v>16251627.75</v>
      </c>
      <c r="M36" s="14">
        <v>6366537.92</v>
      </c>
      <c r="N36" s="14">
        <v>40574137.83</v>
      </c>
      <c r="O36" s="97">
        <v>9613975</v>
      </c>
      <c r="Q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84" t="s">
        <v>73</v>
      </c>
      <c r="B37" s="14">
        <f>SUM(C37:N37)-O37</f>
        <v>143073926.53000003</v>
      </c>
      <c r="C37" s="14">
        <v>3890105.64</v>
      </c>
      <c r="D37" s="14">
        <v>10494852.799999999</v>
      </c>
      <c r="E37" s="14">
        <v>62572598.72000002</v>
      </c>
      <c r="F37" s="14">
        <v>4125553.25</v>
      </c>
      <c r="G37" s="14">
        <v>1523694.75</v>
      </c>
      <c r="H37" s="14">
        <v>14240688.06</v>
      </c>
      <c r="I37" s="14">
        <v>1553995.67</v>
      </c>
      <c r="J37" s="14">
        <v>1143224.93</v>
      </c>
      <c r="K37" s="14">
        <v>6745065.240000001</v>
      </c>
      <c r="L37" s="14">
        <v>9346178.430000002</v>
      </c>
      <c r="M37" s="14">
        <v>2193905.19</v>
      </c>
      <c r="N37" s="14">
        <v>32722045.849999998</v>
      </c>
      <c r="O37" s="97">
        <v>7477982</v>
      </c>
      <c r="Q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12.75">
      <c r="A38" s="85" t="s">
        <v>74</v>
      </c>
      <c r="B38" s="15">
        <f>SUM(C38:N38)-O38</f>
        <v>82038983.81</v>
      </c>
      <c r="C38" s="15">
        <v>1360095.81</v>
      </c>
      <c r="D38" s="15">
        <v>5782465.2299999995</v>
      </c>
      <c r="E38" s="15">
        <v>36735001.620000005</v>
      </c>
      <c r="F38" s="15">
        <v>2720061.72</v>
      </c>
      <c r="G38" s="15">
        <v>1622716.49</v>
      </c>
      <c r="H38" s="15">
        <v>8400489.5</v>
      </c>
      <c r="I38" s="15">
        <v>273176.86</v>
      </c>
      <c r="J38" s="15">
        <v>703469.86</v>
      </c>
      <c r="K38" s="15">
        <v>4572564.56</v>
      </c>
      <c r="L38" s="15">
        <v>6129247.13</v>
      </c>
      <c r="M38" s="15">
        <v>880178.03</v>
      </c>
      <c r="N38" s="15">
        <v>16974404.000000004</v>
      </c>
      <c r="O38" s="174">
        <v>4114887</v>
      </c>
      <c r="Q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ht="12.75">
      <c r="A39" s="8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97"/>
      <c r="Q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ht="12.75">
      <c r="A40" s="26" t="s">
        <v>227</v>
      </c>
    </row>
    <row r="41" ht="12.75">
      <c r="A41" s="96" t="s">
        <v>228</v>
      </c>
    </row>
    <row r="44" ht="12.75">
      <c r="C44" s="171"/>
    </row>
  </sheetData>
  <sheetProtection password="CAF5" sheet="1" objects="1" scenarios="1"/>
  <printOptions horizontalCentered="1"/>
  <pageMargins left="0.2" right="0.2" top="0.87" bottom="0.88" header="0.67" footer="0.5"/>
  <pageSetup fitToHeight="1" fitToWidth="1" horizontalDpi="600" verticalDpi="600" orientation="landscape" scale="68" r:id="rId1"/>
  <headerFooter alignWithMargins="0">
    <oddFooter>&amp;L&amp;"Arial,Italic"&amp;9MSDE-DBS  10  / 2008&amp;C- 10 -&amp;R&amp;"Arial,Italic"&amp;9Selected Financial Data - Part 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85" zoomScaleNormal="85" workbookViewId="0" topLeftCell="A1">
      <selection activeCell="H12" sqref="H12"/>
    </sheetView>
  </sheetViews>
  <sheetFormatPr defaultColWidth="9.140625" defaultRowHeight="12.75"/>
  <cols>
    <col min="1" max="2" width="19.140625" style="14" customWidth="1"/>
    <col min="3" max="3" width="12.28125" style="27" bestFit="1" customWidth="1"/>
    <col min="4" max="4" width="26.421875" style="27" customWidth="1"/>
    <col min="5" max="6" width="13.57421875" style="27" customWidth="1"/>
    <col min="7" max="7" width="13.8515625" style="16" customWidth="1"/>
    <col min="8" max="8" width="12.00390625" style="16" customWidth="1"/>
    <col min="9" max="16384" width="9.140625" style="16" customWidth="1"/>
  </cols>
  <sheetData>
    <row r="1" spans="1:6" ht="12.75">
      <c r="A1" s="268" t="s">
        <v>108</v>
      </c>
      <c r="B1" s="268"/>
      <c r="C1" s="268"/>
      <c r="D1" s="268"/>
      <c r="E1" s="268"/>
      <c r="F1" s="19"/>
    </row>
    <row r="3" spans="1:6" ht="12.75">
      <c r="A3" s="268" t="s">
        <v>140</v>
      </c>
      <c r="B3" s="268"/>
      <c r="C3" s="268"/>
      <c r="D3" s="268"/>
      <c r="E3" s="268"/>
      <c r="F3" s="19"/>
    </row>
    <row r="4" spans="1:6" ht="12.75">
      <c r="A4" s="268" t="s">
        <v>189</v>
      </c>
      <c r="B4" s="268"/>
      <c r="C4" s="268"/>
      <c r="D4" s="268"/>
      <c r="E4" s="268"/>
      <c r="F4" s="19"/>
    </row>
    <row r="5" spans="1:6" ht="13.5" thickBot="1">
      <c r="A5" s="17"/>
      <c r="B5" s="17"/>
      <c r="C5" s="28"/>
      <c r="D5" s="28"/>
      <c r="E5" s="28"/>
      <c r="F5" s="30"/>
    </row>
    <row r="6" spans="1:6" ht="15" customHeight="1" thickTop="1">
      <c r="A6" s="3" t="s">
        <v>114</v>
      </c>
      <c r="C6" s="64" t="s">
        <v>136</v>
      </c>
      <c r="D6" s="29"/>
      <c r="E6" s="64" t="s">
        <v>136</v>
      </c>
      <c r="F6" s="64"/>
    </row>
    <row r="7" spans="1:7" ht="12.75">
      <c r="A7" t="s">
        <v>35</v>
      </c>
      <c r="C7" s="64" t="s">
        <v>137</v>
      </c>
      <c r="D7" s="29"/>
      <c r="E7" s="64" t="s">
        <v>137</v>
      </c>
      <c r="F7" s="64"/>
      <c r="G7" s="50"/>
    </row>
    <row r="8" spans="1:6" ht="13.5" thickBot="1">
      <c r="A8" s="4" t="s">
        <v>115</v>
      </c>
      <c r="B8" s="20"/>
      <c r="C8" s="45" t="s">
        <v>138</v>
      </c>
      <c r="D8" s="52"/>
      <c r="E8" s="45" t="s">
        <v>139</v>
      </c>
      <c r="F8" s="64"/>
    </row>
    <row r="9" spans="1:6" ht="12.75">
      <c r="A9" s="84" t="s">
        <v>76</v>
      </c>
      <c r="C9" s="98">
        <f>SUM(C11:C38)</f>
        <v>835227.200434274</v>
      </c>
      <c r="D9" s="98"/>
      <c r="E9" s="98">
        <f>SUM(E11:E38)</f>
        <v>784872.5403269</v>
      </c>
      <c r="F9" s="98"/>
    </row>
    <row r="10" ht="12.75">
      <c r="A10" s="84"/>
    </row>
    <row r="11" spans="1:14" ht="12.75">
      <c r="A11" s="84" t="s">
        <v>52</v>
      </c>
      <c r="C11" s="131">
        <v>9238.3</v>
      </c>
      <c r="D11" s="131"/>
      <c r="E11" s="131">
        <v>8710.7</v>
      </c>
      <c r="F11" s="14"/>
      <c r="G11" s="30"/>
      <c r="H11" s="14"/>
      <c r="I11" s="14"/>
      <c r="J11" s="14"/>
      <c r="K11" s="14"/>
      <c r="L11" s="14"/>
      <c r="M11" s="14"/>
      <c r="N11" s="14"/>
    </row>
    <row r="12" spans="1:14" ht="12.75">
      <c r="A12" s="84" t="s">
        <v>53</v>
      </c>
      <c r="C12" s="132">
        <v>71682.51183033136</v>
      </c>
      <c r="D12" s="131"/>
      <c r="E12" s="131">
        <v>67541.09259608363</v>
      </c>
      <c r="F12" s="14"/>
      <c r="G12" s="30"/>
      <c r="H12" s="14"/>
      <c r="I12" s="14"/>
      <c r="J12" s="14"/>
      <c r="K12" s="14"/>
      <c r="L12" s="14"/>
      <c r="M12" s="14"/>
      <c r="N12" s="14"/>
    </row>
    <row r="13" spans="1:14" ht="12.75">
      <c r="A13" s="84" t="s">
        <v>75</v>
      </c>
      <c r="C13" s="181">
        <v>81425.95</v>
      </c>
      <c r="D13" s="143"/>
      <c r="E13" s="131">
        <v>72813.05</v>
      </c>
      <c r="F13" s="14"/>
      <c r="G13" s="30"/>
      <c r="H13" s="14"/>
      <c r="I13" s="14"/>
      <c r="J13" s="14"/>
      <c r="K13" s="14"/>
      <c r="L13" s="14"/>
      <c r="M13" s="14"/>
      <c r="N13" s="14"/>
    </row>
    <row r="14" spans="1:14" ht="12.75">
      <c r="A14" s="84" t="s">
        <v>54</v>
      </c>
      <c r="C14" s="131">
        <v>103409.89031127314</v>
      </c>
      <c r="D14" s="131"/>
      <c r="E14" s="131">
        <v>97476.9260095345</v>
      </c>
      <c r="F14" s="14"/>
      <c r="G14" s="30"/>
      <c r="H14" s="14"/>
      <c r="I14" s="14"/>
      <c r="J14" s="14"/>
      <c r="K14" s="14"/>
      <c r="L14" s="14"/>
      <c r="M14" s="14"/>
      <c r="N14" s="14"/>
    </row>
    <row r="15" spans="1:14" ht="12.75">
      <c r="A15" s="84" t="s">
        <v>55</v>
      </c>
      <c r="C15" s="131">
        <v>17419.6</v>
      </c>
      <c r="D15" s="131"/>
      <c r="E15" s="131">
        <v>16630.7</v>
      </c>
      <c r="F15" s="14"/>
      <c r="G15" s="30"/>
      <c r="H15" s="14"/>
      <c r="I15" s="14"/>
      <c r="J15" s="14"/>
      <c r="K15" s="14"/>
      <c r="L15" s="14"/>
      <c r="M15" s="14"/>
      <c r="N15" s="14"/>
    </row>
    <row r="16" spans="1:14" ht="12.75">
      <c r="A16" s="84"/>
      <c r="C16" s="131"/>
      <c r="D16" s="131"/>
      <c r="E16" s="131"/>
      <c r="F16" s="14"/>
      <c r="G16" s="30"/>
      <c r="H16" s="14"/>
      <c r="I16" s="14"/>
      <c r="J16" s="14"/>
      <c r="K16" s="14"/>
      <c r="L16" s="14"/>
      <c r="M16" s="14"/>
      <c r="N16" s="14"/>
    </row>
    <row r="17" spans="1:14" ht="12.75">
      <c r="A17" s="84" t="s">
        <v>56</v>
      </c>
      <c r="C17" s="131">
        <v>5430.3</v>
      </c>
      <c r="D17" s="131"/>
      <c r="E17" s="131">
        <v>5105.95</v>
      </c>
      <c r="F17" s="14"/>
      <c r="G17" s="30"/>
      <c r="H17" s="14"/>
      <c r="I17" s="14"/>
      <c r="J17" s="14"/>
      <c r="K17" s="14"/>
      <c r="L17" s="14"/>
      <c r="M17" s="14"/>
      <c r="N17" s="14"/>
    </row>
    <row r="18" spans="1:14" ht="12.75">
      <c r="A18" s="84" t="s">
        <v>57</v>
      </c>
      <c r="C18" s="131">
        <v>27921.803371089536</v>
      </c>
      <c r="D18" s="131"/>
      <c r="E18" s="131">
        <v>26686.592529665588</v>
      </c>
      <c r="F18" s="14"/>
      <c r="G18" s="30"/>
      <c r="H18" s="14"/>
      <c r="I18" s="14"/>
      <c r="J18" s="14"/>
      <c r="K18" s="14"/>
      <c r="L18" s="14"/>
      <c r="M18" s="14"/>
      <c r="N18" s="14"/>
    </row>
    <row r="19" spans="1:14" ht="12.75">
      <c r="A19" s="84" t="s">
        <v>58</v>
      </c>
      <c r="C19" s="131">
        <v>16066.277715355805</v>
      </c>
      <c r="D19" s="131"/>
      <c r="E19" s="131">
        <v>14926.894567404426</v>
      </c>
      <c r="F19" s="14"/>
      <c r="G19" s="30"/>
      <c r="H19" s="14"/>
      <c r="I19" s="14"/>
      <c r="J19" s="14"/>
      <c r="K19" s="14"/>
      <c r="L19" s="14"/>
      <c r="M19" s="14"/>
      <c r="N19" s="14"/>
    </row>
    <row r="20" spans="1:14" ht="12.75">
      <c r="A20" s="84" t="s">
        <v>59</v>
      </c>
      <c r="C20" s="131">
        <v>26063.10282381126</v>
      </c>
      <c r="D20" s="131"/>
      <c r="E20" s="131">
        <v>24623.67505322984</v>
      </c>
      <c r="F20" s="14"/>
      <c r="G20" s="30"/>
      <c r="H20" s="14"/>
      <c r="I20" s="14"/>
      <c r="J20" s="14"/>
      <c r="K20" s="14"/>
      <c r="L20" s="14"/>
      <c r="M20" s="14"/>
      <c r="N20" s="14"/>
    </row>
    <row r="21" spans="1:14" ht="12.75">
      <c r="A21" s="84" t="s">
        <v>60</v>
      </c>
      <c r="C21" s="131">
        <v>4522.9</v>
      </c>
      <c r="D21" s="131"/>
      <c r="E21" s="131">
        <v>4142.7</v>
      </c>
      <c r="F21" s="14"/>
      <c r="G21" s="30"/>
      <c r="H21" s="14"/>
      <c r="I21" s="14"/>
      <c r="J21" s="14"/>
      <c r="K21" s="14"/>
      <c r="L21" s="14"/>
      <c r="M21" s="14"/>
      <c r="N21" s="14"/>
    </row>
    <row r="22" spans="1:14" ht="12.75">
      <c r="A22" s="84"/>
      <c r="C22" s="131"/>
      <c r="D22" s="131"/>
      <c r="E22" s="131"/>
      <c r="F22" s="14"/>
      <c r="G22" s="30"/>
      <c r="H22" s="14"/>
      <c r="I22" s="14"/>
      <c r="J22" s="14"/>
      <c r="K22" s="14"/>
      <c r="L22" s="14"/>
      <c r="M22" s="14"/>
      <c r="N22" s="14"/>
    </row>
    <row r="23" spans="1:14" ht="12.75">
      <c r="A23" s="84" t="s">
        <v>61</v>
      </c>
      <c r="C23" s="131">
        <v>39635.52244897959</v>
      </c>
      <c r="D23" s="131"/>
      <c r="E23" s="131">
        <v>37460.80306122449</v>
      </c>
      <c r="F23" s="14"/>
      <c r="G23" s="30"/>
      <c r="H23" s="14"/>
      <c r="I23" s="14"/>
      <c r="J23" s="14"/>
      <c r="K23" s="14"/>
      <c r="L23" s="14"/>
      <c r="M23" s="14"/>
      <c r="N23" s="14"/>
    </row>
    <row r="24" spans="1:14" ht="12.75">
      <c r="A24" s="84" t="s">
        <v>62</v>
      </c>
      <c r="C24" s="131">
        <v>4586.7</v>
      </c>
      <c r="D24" s="131"/>
      <c r="E24" s="131">
        <v>4353</v>
      </c>
      <c r="F24" s="14"/>
      <c r="G24" s="30"/>
      <c r="H24" s="14"/>
      <c r="I24" s="14"/>
      <c r="J24" s="14"/>
      <c r="K24" s="14"/>
      <c r="L24" s="14"/>
      <c r="M24" s="14"/>
      <c r="N24" s="14"/>
    </row>
    <row r="25" spans="1:14" ht="12.75">
      <c r="A25" s="84" t="s">
        <v>63</v>
      </c>
      <c r="C25" s="131">
        <v>38901.833037694014</v>
      </c>
      <c r="D25" s="131"/>
      <c r="E25" s="131">
        <v>36873.93070953437</v>
      </c>
      <c r="F25" s="14"/>
      <c r="G25" s="30"/>
      <c r="H25" s="14"/>
      <c r="I25" s="14"/>
      <c r="J25" s="14"/>
      <c r="K25" s="14"/>
      <c r="L25" s="14"/>
      <c r="M25" s="14"/>
      <c r="N25" s="14"/>
    </row>
    <row r="26" spans="1:14" ht="12.75">
      <c r="A26" s="84" t="s">
        <v>64</v>
      </c>
      <c r="C26" s="131">
        <v>48749.79559529465</v>
      </c>
      <c r="D26" s="131"/>
      <c r="E26" s="131">
        <v>46427.26257572673</v>
      </c>
      <c r="F26" s="14"/>
      <c r="G26" s="30"/>
      <c r="H26" s="14"/>
      <c r="I26" s="14"/>
      <c r="J26" s="14"/>
      <c r="K26" s="14"/>
      <c r="L26" s="14"/>
      <c r="M26" s="14"/>
      <c r="N26" s="14"/>
    </row>
    <row r="27" spans="1:14" ht="12.75">
      <c r="A27" s="84" t="s">
        <v>65</v>
      </c>
      <c r="C27" s="131">
        <v>2280.1507692307696</v>
      </c>
      <c r="D27" s="131"/>
      <c r="E27" s="131">
        <v>2117.457692307692</v>
      </c>
      <c r="F27" s="14"/>
      <c r="G27" s="30"/>
      <c r="H27" s="14"/>
      <c r="I27" s="14"/>
      <c r="J27" s="14"/>
      <c r="K27" s="14"/>
      <c r="L27" s="14"/>
      <c r="M27" s="14"/>
      <c r="N27" s="14"/>
    </row>
    <row r="28" spans="1:14" ht="12.75">
      <c r="A28" s="84"/>
      <c r="C28" s="131"/>
      <c r="D28" s="131"/>
      <c r="E28" s="131"/>
      <c r="F28" s="14"/>
      <c r="G28" s="30"/>
      <c r="H28" s="14"/>
      <c r="I28" s="14"/>
      <c r="J28" s="14"/>
      <c r="K28" s="14"/>
      <c r="L28" s="14"/>
      <c r="M28" s="14"/>
      <c r="N28" s="14"/>
    </row>
    <row r="29" spans="1:14" ht="12.75">
      <c r="A29" s="141" t="s">
        <v>153</v>
      </c>
      <c r="C29" s="131">
        <v>136227.32912124216</v>
      </c>
      <c r="D29" s="131"/>
      <c r="E29" s="131">
        <v>129854.84616782292</v>
      </c>
      <c r="F29" s="14"/>
      <c r="G29" s="30"/>
      <c r="H29" s="14"/>
      <c r="I29" s="14"/>
      <c r="J29" s="14"/>
      <c r="K29" s="14"/>
      <c r="L29" s="14"/>
      <c r="M29" s="14"/>
      <c r="N29" s="14"/>
    </row>
    <row r="30" spans="1:14" ht="12.75">
      <c r="A30" s="84" t="s">
        <v>67</v>
      </c>
      <c r="C30" s="131">
        <v>128731.39305802777</v>
      </c>
      <c r="D30" s="131"/>
      <c r="E30" s="131">
        <v>120381.50886436454</v>
      </c>
      <c r="F30" s="14"/>
      <c r="G30" s="30"/>
      <c r="H30" s="14"/>
      <c r="I30" s="14"/>
      <c r="J30" s="14"/>
      <c r="K30" s="14"/>
      <c r="L30" s="14"/>
      <c r="M30" s="14"/>
      <c r="N30" s="14"/>
    </row>
    <row r="31" spans="1:14" ht="12.75">
      <c r="A31" s="84" t="s">
        <v>68</v>
      </c>
      <c r="C31" s="131">
        <v>7593.65</v>
      </c>
      <c r="D31" s="131"/>
      <c r="E31" s="131">
        <v>7059.3</v>
      </c>
      <c r="F31" s="14"/>
      <c r="G31" s="30"/>
      <c r="H31" s="14"/>
      <c r="I31" s="14"/>
      <c r="J31" s="14"/>
      <c r="K31" s="14"/>
      <c r="L31" s="14"/>
      <c r="M31" s="14"/>
      <c r="N31" s="14"/>
    </row>
    <row r="32" spans="1:14" ht="12.75">
      <c r="A32" s="84" t="s">
        <v>69</v>
      </c>
      <c r="C32" s="131">
        <v>16192.25</v>
      </c>
      <c r="D32" s="131"/>
      <c r="E32" s="131">
        <v>15132.5</v>
      </c>
      <c r="F32" s="14"/>
      <c r="G32" s="30"/>
      <c r="H32" s="14"/>
      <c r="I32" s="14"/>
      <c r="J32" s="14"/>
      <c r="K32" s="14"/>
      <c r="L32" s="14"/>
      <c r="M32" s="14"/>
      <c r="N32" s="14"/>
    </row>
    <row r="33" spans="1:14" ht="12.75">
      <c r="A33" s="84" t="s">
        <v>70</v>
      </c>
      <c r="C33" s="131">
        <v>2821.75</v>
      </c>
      <c r="D33" s="131"/>
      <c r="E33" s="131">
        <v>2635.45</v>
      </c>
      <c r="F33" s="14"/>
      <c r="G33" s="30"/>
      <c r="H33" s="14"/>
      <c r="I33" s="14"/>
      <c r="J33" s="14"/>
      <c r="K33" s="14"/>
      <c r="L33" s="14"/>
      <c r="M33" s="14"/>
      <c r="N33" s="14"/>
    </row>
    <row r="34" spans="1:14" ht="12.75">
      <c r="A34" s="84"/>
      <c r="C34" s="131"/>
      <c r="D34" s="131"/>
      <c r="E34" s="131"/>
      <c r="F34" s="14"/>
      <c r="G34" s="30"/>
      <c r="H34" s="14"/>
      <c r="I34" s="14"/>
      <c r="J34" s="14"/>
      <c r="K34" s="14"/>
      <c r="L34" s="14"/>
      <c r="M34" s="14"/>
      <c r="N34" s="14"/>
    </row>
    <row r="35" spans="1:14" ht="12.75">
      <c r="A35" s="84" t="s">
        <v>71</v>
      </c>
      <c r="C35" s="131">
        <v>4293.7</v>
      </c>
      <c r="D35" s="131"/>
      <c r="E35" s="131">
        <v>4083.55</v>
      </c>
      <c r="F35" s="14"/>
      <c r="G35" s="30"/>
      <c r="H35" s="14"/>
      <c r="I35" s="14"/>
      <c r="J35" s="14"/>
      <c r="K35" s="14"/>
      <c r="L35" s="14"/>
      <c r="M35" s="14"/>
      <c r="N35" s="14"/>
    </row>
    <row r="36" spans="1:14" ht="12.75">
      <c r="A36" s="84" t="s">
        <v>72</v>
      </c>
      <c r="C36" s="131">
        <v>21200.180538745462</v>
      </c>
      <c r="D36" s="131"/>
      <c r="E36" s="131">
        <v>20268.973765416664</v>
      </c>
      <c r="F36" s="14"/>
      <c r="G36" s="30"/>
      <c r="H36" s="14"/>
      <c r="I36" s="14"/>
      <c r="J36" s="14"/>
      <c r="K36" s="14"/>
      <c r="L36" s="14"/>
      <c r="M36" s="14"/>
      <c r="N36" s="14"/>
    </row>
    <row r="37" spans="1:14" ht="12.75">
      <c r="A37" s="84" t="s">
        <v>73</v>
      </c>
      <c r="C37" s="131">
        <v>14187.949202733485</v>
      </c>
      <c r="D37" s="131"/>
      <c r="E37" s="131">
        <v>13324.757403189065</v>
      </c>
      <c r="F37" s="14"/>
      <c r="G37" s="30"/>
      <c r="H37" s="14"/>
      <c r="I37" s="14"/>
      <c r="J37" s="14"/>
      <c r="K37" s="14"/>
      <c r="L37" s="14"/>
      <c r="M37" s="14"/>
      <c r="N37" s="14"/>
    </row>
    <row r="38" spans="1:14" ht="12.75">
      <c r="A38" s="85" t="s">
        <v>74</v>
      </c>
      <c r="B38" s="15"/>
      <c r="C38" s="133">
        <v>6644.360610465116</v>
      </c>
      <c r="D38" s="133"/>
      <c r="E38" s="133">
        <v>6240.919331395348</v>
      </c>
      <c r="F38" s="14"/>
      <c r="G38" s="30"/>
      <c r="H38" s="14"/>
      <c r="I38" s="14"/>
      <c r="J38" s="14"/>
      <c r="K38" s="14"/>
      <c r="L38" s="14"/>
      <c r="M38" s="14"/>
      <c r="N38" s="14"/>
    </row>
    <row r="39" spans="1:6" ht="12.75">
      <c r="A39" s="3" t="s">
        <v>141</v>
      </c>
      <c r="C39" s="30"/>
      <c r="D39" s="30"/>
      <c r="E39" s="16"/>
      <c r="F39" s="16"/>
    </row>
    <row r="40" spans="1:6" ht="12.75">
      <c r="A40" s="26"/>
      <c r="B40" s="26"/>
      <c r="E40" s="16"/>
      <c r="F40" s="16"/>
    </row>
    <row r="41" spans="5:6" ht="12.75">
      <c r="E41" s="16"/>
      <c r="F41" s="16"/>
    </row>
    <row r="42" spans="5:6" ht="12.75">
      <c r="E42" s="16"/>
      <c r="F42" s="16"/>
    </row>
  </sheetData>
  <sheetProtection password="CAF5" sheet="1" objects="1" scenarios="1"/>
  <mergeCells count="3">
    <mergeCell ref="A1:E1"/>
    <mergeCell ref="A3:E3"/>
    <mergeCell ref="A4:E4"/>
  </mergeCells>
  <printOptions horizontalCentered="1"/>
  <pageMargins left="0.72" right="0.76" top="0.87" bottom="0.88" header="0.67" footer="0.5"/>
  <pageSetup fitToHeight="1" fitToWidth="1" horizontalDpi="600" verticalDpi="600" orientation="landscape" scale="94" r:id="rId1"/>
  <headerFooter alignWithMargins="0">
    <oddFooter>&amp;L&amp;"Arial,Italic"&amp;9MSDE-DBS     10  / 2008&amp;C- 11 -&amp;R&amp;"Arial,Italic"&amp;9Selected Financial Data - Part 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84"/>
  <sheetViews>
    <sheetView workbookViewId="0" topLeftCell="A1">
      <selection activeCell="B23" sqref="B23"/>
    </sheetView>
  </sheetViews>
  <sheetFormatPr defaultColWidth="9.140625" defaultRowHeight="12.75"/>
  <cols>
    <col min="1" max="1" width="15.7109375" style="16" customWidth="1"/>
    <col min="2" max="2" width="16.421875" style="16" customWidth="1"/>
    <col min="3" max="3" width="16.57421875" style="16" customWidth="1"/>
    <col min="4" max="4" width="13.140625" style="16" customWidth="1"/>
    <col min="5" max="5" width="13.00390625" style="16" customWidth="1"/>
    <col min="6" max="6" width="15.00390625" style="16" bestFit="1" customWidth="1"/>
    <col min="7" max="7" width="14.8515625" style="16" customWidth="1"/>
    <col min="8" max="8" width="12.00390625" style="16" customWidth="1"/>
    <col min="9" max="9" width="12.28125" style="16" customWidth="1"/>
    <col min="10" max="10" width="13.140625" style="16" customWidth="1"/>
    <col min="11" max="11" width="13.00390625" style="16" customWidth="1"/>
    <col min="12" max="12" width="6.8515625" style="16" customWidth="1"/>
    <col min="13" max="13" width="14.28125" style="16" customWidth="1"/>
    <col min="14" max="14" width="14.7109375" style="16" customWidth="1"/>
    <col min="15" max="15" width="15.421875" style="16" customWidth="1"/>
    <col min="16" max="16" width="13.00390625" style="16" customWidth="1"/>
    <col min="17" max="17" width="12.00390625" style="16" customWidth="1"/>
    <col min="18" max="18" width="13.7109375" style="16" customWidth="1"/>
    <col min="19" max="19" width="13.00390625" style="16" customWidth="1"/>
    <col min="20" max="20" width="13.421875" style="16" bestFit="1" customWidth="1"/>
    <col min="21" max="21" width="13.28125" style="16" bestFit="1" customWidth="1"/>
    <col min="22" max="22" width="11.00390625" style="16" customWidth="1"/>
    <col min="23" max="16384" width="9.140625" style="16" customWidth="1"/>
  </cols>
  <sheetData>
    <row r="1" spans="1:22" ht="12.75">
      <c r="A1" s="269" t="s">
        <v>237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M1" s="269" t="s">
        <v>239</v>
      </c>
      <c r="N1" s="269"/>
      <c r="O1" s="269"/>
      <c r="P1" s="269"/>
      <c r="Q1" s="269"/>
      <c r="R1" s="269"/>
      <c r="S1" s="269"/>
      <c r="T1" s="269"/>
      <c r="U1" s="269"/>
      <c r="V1" s="269"/>
    </row>
    <row r="2" spans="1:22" ht="12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12.75">
      <c r="A3" s="269" t="s">
        <v>197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14"/>
      <c r="M3" s="269" t="s">
        <v>198</v>
      </c>
      <c r="N3" s="269"/>
      <c r="O3" s="269"/>
      <c r="P3" s="269"/>
      <c r="Q3" s="269"/>
      <c r="R3" s="269"/>
      <c r="S3" s="269"/>
      <c r="T3" s="269"/>
      <c r="U3" s="269"/>
      <c r="V3" s="269"/>
    </row>
    <row r="4" spans="1:22" ht="13.5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ht="13.5" thickTop="1">
      <c r="A5" s="124"/>
      <c r="B5" s="124"/>
      <c r="C5" s="124"/>
      <c r="D5" s="124"/>
      <c r="E5" s="124"/>
      <c r="F5" s="124"/>
      <c r="G5" s="124"/>
      <c r="H5" s="124"/>
      <c r="I5" s="124"/>
      <c r="J5" s="113"/>
      <c r="K5" s="113"/>
      <c r="L5" s="18"/>
      <c r="M5" s="124"/>
      <c r="N5" s="113"/>
      <c r="O5" s="113"/>
      <c r="P5" s="113"/>
      <c r="Q5" s="113"/>
      <c r="R5" s="113"/>
      <c r="S5" s="113"/>
      <c r="T5" s="113"/>
      <c r="U5" s="113"/>
      <c r="V5" s="113"/>
    </row>
    <row r="6" spans="1:22" s="62" customFormat="1" ht="12.75">
      <c r="A6" s="144"/>
      <c r="B6" s="134"/>
      <c r="C6" s="134"/>
      <c r="D6" s="259" t="s">
        <v>100</v>
      </c>
      <c r="E6" s="259"/>
      <c r="F6" s="259"/>
      <c r="G6" s="259"/>
      <c r="H6" s="259"/>
      <c r="I6" s="259"/>
      <c r="J6" s="259"/>
      <c r="K6" s="259"/>
      <c r="L6" s="18"/>
      <c r="M6" s="144"/>
      <c r="N6" s="259" t="s">
        <v>124</v>
      </c>
      <c r="O6" s="259"/>
      <c r="P6" s="259"/>
      <c r="Q6" s="259"/>
      <c r="R6" s="113"/>
      <c r="S6" s="113"/>
      <c r="T6" s="113"/>
      <c r="U6" s="113"/>
      <c r="V6" s="113"/>
    </row>
    <row r="7" spans="1:22" s="62" customFormat="1" ht="12.75">
      <c r="A7" s="144" t="s">
        <v>114</v>
      </c>
      <c r="B7" s="113" t="s">
        <v>79</v>
      </c>
      <c r="C7" s="113" t="s">
        <v>81</v>
      </c>
      <c r="D7" s="134"/>
      <c r="E7" s="134"/>
      <c r="F7" s="134"/>
      <c r="G7" s="113"/>
      <c r="H7" s="113" t="s">
        <v>36</v>
      </c>
      <c r="I7" s="113"/>
      <c r="J7" s="113" t="s">
        <v>36</v>
      </c>
      <c r="K7" s="113"/>
      <c r="L7" s="18"/>
      <c r="M7" s="144" t="s">
        <v>114</v>
      </c>
      <c r="N7" s="113" t="s">
        <v>45</v>
      </c>
      <c r="O7" s="113"/>
      <c r="P7" s="113"/>
      <c r="Q7" s="113" t="s">
        <v>78</v>
      </c>
      <c r="R7" s="113" t="s">
        <v>125</v>
      </c>
      <c r="S7" s="113" t="s">
        <v>126</v>
      </c>
      <c r="T7" s="113"/>
      <c r="U7" s="113"/>
      <c r="V7" s="113"/>
    </row>
    <row r="8" spans="1:22" s="62" customFormat="1" ht="12.75">
      <c r="A8" s="144" t="s">
        <v>35</v>
      </c>
      <c r="B8" s="113" t="s">
        <v>127</v>
      </c>
      <c r="C8" s="113" t="s">
        <v>128</v>
      </c>
      <c r="D8" s="113"/>
      <c r="E8" s="113" t="s">
        <v>26</v>
      </c>
      <c r="F8" s="113"/>
      <c r="G8" s="113" t="s">
        <v>34</v>
      </c>
      <c r="H8" s="113" t="s">
        <v>38</v>
      </c>
      <c r="I8" s="113" t="s">
        <v>40</v>
      </c>
      <c r="J8" s="113" t="s">
        <v>41</v>
      </c>
      <c r="K8" s="113" t="s">
        <v>113</v>
      </c>
      <c r="L8" s="18"/>
      <c r="M8" s="144" t="s">
        <v>35</v>
      </c>
      <c r="N8" s="113" t="s">
        <v>46</v>
      </c>
      <c r="O8" s="113" t="s">
        <v>47</v>
      </c>
      <c r="P8" s="113" t="s">
        <v>49</v>
      </c>
      <c r="Q8" s="113" t="s">
        <v>50</v>
      </c>
      <c r="R8" s="113" t="s">
        <v>110</v>
      </c>
      <c r="S8" s="113" t="s">
        <v>129</v>
      </c>
      <c r="T8" s="259" t="s">
        <v>130</v>
      </c>
      <c r="U8" s="259"/>
      <c r="V8" s="259"/>
    </row>
    <row r="9" spans="1:22" s="62" customFormat="1" ht="13.5" thickBot="1">
      <c r="A9" s="147" t="s">
        <v>115</v>
      </c>
      <c r="B9" s="135" t="s">
        <v>232</v>
      </c>
      <c r="C9" s="135" t="s">
        <v>85</v>
      </c>
      <c r="D9" s="135" t="s">
        <v>131</v>
      </c>
      <c r="E9" s="135" t="s">
        <v>131</v>
      </c>
      <c r="F9" s="135" t="s">
        <v>132</v>
      </c>
      <c r="G9" s="135" t="s">
        <v>35</v>
      </c>
      <c r="H9" s="135" t="s">
        <v>39</v>
      </c>
      <c r="I9" s="135" t="s">
        <v>39</v>
      </c>
      <c r="J9" s="135" t="s">
        <v>42</v>
      </c>
      <c r="K9" s="135" t="s">
        <v>44</v>
      </c>
      <c r="L9" s="18"/>
      <c r="M9" s="147" t="s">
        <v>115</v>
      </c>
      <c r="N9" s="135" t="s">
        <v>44</v>
      </c>
      <c r="O9" s="135" t="s">
        <v>48</v>
      </c>
      <c r="P9" s="135" t="s">
        <v>39</v>
      </c>
      <c r="Q9" s="135" t="s">
        <v>51</v>
      </c>
      <c r="R9" s="135" t="s">
        <v>85</v>
      </c>
      <c r="S9" s="135" t="s">
        <v>85</v>
      </c>
      <c r="T9" s="135" t="s">
        <v>133</v>
      </c>
      <c r="U9" s="135" t="s">
        <v>134</v>
      </c>
      <c r="V9" s="135" t="s">
        <v>32</v>
      </c>
    </row>
    <row r="10" spans="1:22" s="63" customFormat="1" ht="12.75">
      <c r="A10" s="148" t="s">
        <v>76</v>
      </c>
      <c r="B10" s="157">
        <f>SUM(B12:B39)</f>
        <v>11130529823.87</v>
      </c>
      <c r="C10" s="157">
        <f>SUM(C12:C39)</f>
        <v>9929668515.98</v>
      </c>
      <c r="D10" s="157">
        <f>SUM(D12:D39)</f>
        <v>280548686.20000005</v>
      </c>
      <c r="E10" s="157">
        <f aca="true" t="shared" si="0" ref="E10:K10">SUM(E12:E39)</f>
        <v>655588405.8499999</v>
      </c>
      <c r="F10" s="157">
        <f t="shared" si="0"/>
        <v>4116776614.78</v>
      </c>
      <c r="G10" s="157">
        <f t="shared" si="0"/>
        <v>1241478105.13</v>
      </c>
      <c r="H10" s="157">
        <f t="shared" si="0"/>
        <v>60923808.74999999</v>
      </c>
      <c r="I10" s="157">
        <f t="shared" si="0"/>
        <v>53879758.75000001</v>
      </c>
      <c r="J10" s="157">
        <f t="shared" si="0"/>
        <v>473128210.7</v>
      </c>
      <c r="K10" s="157">
        <f t="shared" si="0"/>
        <v>662520466.6400001</v>
      </c>
      <c r="L10" s="157"/>
      <c r="M10" s="158" t="s">
        <v>76</v>
      </c>
      <c r="N10" s="157">
        <f aca="true" t="shared" si="1" ref="N10:V10">SUM(N12:N39)</f>
        <v>204103038.27</v>
      </c>
      <c r="O10" s="157">
        <f t="shared" si="1"/>
        <v>2133773203.3100002</v>
      </c>
      <c r="P10" s="157">
        <f t="shared" si="1"/>
        <v>16777643.52</v>
      </c>
      <c r="Q10" s="157">
        <f t="shared" si="1"/>
        <v>30170574.080000002</v>
      </c>
      <c r="R10" s="157">
        <f t="shared" si="1"/>
        <v>288350500.58</v>
      </c>
      <c r="S10" s="157">
        <f t="shared" si="1"/>
        <v>782879847.66</v>
      </c>
      <c r="T10" s="157">
        <f t="shared" si="1"/>
        <v>125898749.65</v>
      </c>
      <c r="U10" s="157">
        <f t="shared" si="1"/>
        <v>199651656.46</v>
      </c>
      <c r="V10" s="157">
        <f t="shared" si="1"/>
        <v>3732210</v>
      </c>
    </row>
    <row r="11" spans="1:23" ht="12.75">
      <c r="A11" s="144"/>
      <c r="B11" s="144"/>
      <c r="C11" s="144"/>
      <c r="D11" s="124"/>
      <c r="E11" s="124"/>
      <c r="F11" s="124"/>
      <c r="G11" s="124"/>
      <c r="H11" s="124"/>
      <c r="I11" s="124"/>
      <c r="J11" s="124"/>
      <c r="K11" s="124"/>
      <c r="L11" s="124"/>
      <c r="N11" s="144"/>
      <c r="O11" s="99"/>
      <c r="P11" s="99"/>
      <c r="Q11" s="99"/>
      <c r="R11" s="99"/>
      <c r="S11" s="99"/>
      <c r="T11" s="99"/>
      <c r="U11" s="99"/>
      <c r="V11" s="99"/>
      <c r="W11" s="99"/>
    </row>
    <row r="12" spans="1:22" ht="12.75">
      <c r="A12" s="149" t="s">
        <v>52</v>
      </c>
      <c r="B12" s="144">
        <f aca="true" t="shared" si="2" ref="B12:B39">+C12+R12+S12+T12+V12</f>
        <v>137500421.51000002</v>
      </c>
      <c r="C12" s="144">
        <f>SUM(D12:Q12)</f>
        <v>108900679.93000002</v>
      </c>
      <c r="D12" s="126">
        <v>2048157.05</v>
      </c>
      <c r="E12" s="126">
        <v>6267041.609999999</v>
      </c>
      <c r="F12" s="126">
        <v>44759335.300000004</v>
      </c>
      <c r="G12" s="126">
        <v>13949505.99</v>
      </c>
      <c r="H12" s="126">
        <v>599984.29</v>
      </c>
      <c r="I12" s="126">
        <v>522537.28</v>
      </c>
      <c r="J12" s="126">
        <v>5373567.48</v>
      </c>
      <c r="K12" s="126">
        <v>8225104.22</v>
      </c>
      <c r="L12" s="126"/>
      <c r="M12" s="217" t="s">
        <v>52</v>
      </c>
      <c r="N12" s="125">
        <v>1391348.2</v>
      </c>
      <c r="O12" s="125">
        <v>25578505.5</v>
      </c>
      <c r="P12" s="125">
        <v>0</v>
      </c>
      <c r="Q12" s="125">
        <v>185593.01</v>
      </c>
      <c r="R12" s="126">
        <v>5485211.370000001</v>
      </c>
      <c r="S12" s="125">
        <v>22788899.209999997</v>
      </c>
      <c r="T12" s="125">
        <v>325631</v>
      </c>
      <c r="U12" s="125">
        <v>1202025</v>
      </c>
      <c r="V12" s="125">
        <v>0</v>
      </c>
    </row>
    <row r="13" spans="1:22" ht="12.75">
      <c r="A13" s="149" t="s">
        <v>53</v>
      </c>
      <c r="B13" s="144">
        <f t="shared" si="2"/>
        <v>925021395.7400001</v>
      </c>
      <c r="C13" s="144">
        <f>SUM(D13:Q13)</f>
        <v>803676339.7400001</v>
      </c>
      <c r="D13" s="126">
        <v>25624310.560000002</v>
      </c>
      <c r="E13" s="126">
        <v>54113331.589999996</v>
      </c>
      <c r="F13" s="126">
        <v>336806457.4100001</v>
      </c>
      <c r="G13" s="126">
        <v>93109336.5</v>
      </c>
      <c r="H13" s="126">
        <v>3464669.14</v>
      </c>
      <c r="I13" s="126">
        <v>0</v>
      </c>
      <c r="J13" s="126">
        <v>35279828.2</v>
      </c>
      <c r="K13" s="126">
        <v>56737968.72</v>
      </c>
      <c r="L13" s="126"/>
      <c r="M13" s="217" t="s">
        <v>53</v>
      </c>
      <c r="N13" s="125">
        <v>12744632.809999999</v>
      </c>
      <c r="O13" s="125">
        <v>182719775.99999994</v>
      </c>
      <c r="P13" s="125">
        <v>195832.85</v>
      </c>
      <c r="Q13" s="125">
        <v>2880195.96</v>
      </c>
      <c r="R13" s="126">
        <v>19729180</v>
      </c>
      <c r="S13" s="125">
        <v>91553846</v>
      </c>
      <c r="T13" s="125">
        <v>10062030</v>
      </c>
      <c r="U13" s="125">
        <v>18600542</v>
      </c>
      <c r="V13" s="125">
        <v>0</v>
      </c>
    </row>
    <row r="14" spans="1:22" ht="12.75">
      <c r="A14" s="150" t="s">
        <v>75</v>
      </c>
      <c r="B14" s="144">
        <f t="shared" si="2"/>
        <v>1246573455.0900002</v>
      </c>
      <c r="C14" s="144">
        <f>SUM(D14:Q14)</f>
        <v>1101846139.39</v>
      </c>
      <c r="D14" s="126">
        <v>54154810.75</v>
      </c>
      <c r="E14" s="126">
        <v>68812160.19999999</v>
      </c>
      <c r="F14" s="126">
        <v>427918501.1800001</v>
      </c>
      <c r="G14" s="126">
        <v>192949262.58000004</v>
      </c>
      <c r="H14" s="126">
        <v>12551087.75</v>
      </c>
      <c r="I14" s="126">
        <v>3806668</v>
      </c>
      <c r="J14" s="126">
        <v>37325944.269999996</v>
      </c>
      <c r="K14" s="126">
        <v>75862098.03999999</v>
      </c>
      <c r="L14" s="126"/>
      <c r="M14" s="126" t="s">
        <v>75</v>
      </c>
      <c r="N14" s="125">
        <v>19511541.349999994</v>
      </c>
      <c r="O14" s="125">
        <v>204636512.82</v>
      </c>
      <c r="P14" s="125">
        <v>513119.22</v>
      </c>
      <c r="Q14" s="125">
        <v>3804433.23</v>
      </c>
      <c r="R14" s="126">
        <v>31144604.59</v>
      </c>
      <c r="S14" s="125">
        <v>110577716.13</v>
      </c>
      <c r="T14" s="125">
        <v>3004994.98</v>
      </c>
      <c r="U14" s="125">
        <v>4545000</v>
      </c>
      <c r="V14" s="125">
        <v>0</v>
      </c>
    </row>
    <row r="15" spans="1:22" ht="12.75">
      <c r="A15" s="150" t="s">
        <v>54</v>
      </c>
      <c r="B15" s="144">
        <f t="shared" si="2"/>
        <v>1240716359.7800002</v>
      </c>
      <c r="C15" s="144">
        <f>SUM(D15:Q15)</f>
        <v>1194033158.7800002</v>
      </c>
      <c r="D15" s="126">
        <v>35506638.24</v>
      </c>
      <c r="E15" s="126">
        <v>70514843.82999998</v>
      </c>
      <c r="F15" s="126">
        <v>472346379.89000005</v>
      </c>
      <c r="G15" s="126">
        <v>149739785.18</v>
      </c>
      <c r="H15" s="126">
        <v>7439413.090000001</v>
      </c>
      <c r="I15" s="126">
        <v>12576158.370000001</v>
      </c>
      <c r="J15" s="126">
        <v>47078775.29</v>
      </c>
      <c r="K15" s="126">
        <v>78982089</v>
      </c>
      <c r="L15" s="126"/>
      <c r="M15" s="126" t="s">
        <v>54</v>
      </c>
      <c r="N15" s="125">
        <v>27222302</v>
      </c>
      <c r="O15" s="125">
        <v>287265577.84000015</v>
      </c>
      <c r="P15" s="125">
        <v>812282.05</v>
      </c>
      <c r="Q15" s="125">
        <v>4548914</v>
      </c>
      <c r="R15" s="126">
        <v>33989581</v>
      </c>
      <c r="S15" s="125">
        <v>0</v>
      </c>
      <c r="T15" s="125">
        <v>12693620</v>
      </c>
      <c r="U15" s="125">
        <v>12000000</v>
      </c>
      <c r="V15" s="125">
        <v>0</v>
      </c>
    </row>
    <row r="16" spans="1:22" ht="12.75">
      <c r="A16" s="150" t="s">
        <v>55</v>
      </c>
      <c r="B16" s="144">
        <f t="shared" si="2"/>
        <v>187648358</v>
      </c>
      <c r="C16" s="144">
        <f>SUM(D16:Q16)</f>
        <v>180564762.09</v>
      </c>
      <c r="D16" s="126">
        <v>4430869.28</v>
      </c>
      <c r="E16" s="126">
        <v>10665428.409999998</v>
      </c>
      <c r="F16" s="126">
        <v>78211453.00999999</v>
      </c>
      <c r="G16" s="126">
        <v>19790146.63</v>
      </c>
      <c r="H16" s="126">
        <v>1139090.04</v>
      </c>
      <c r="I16" s="126">
        <v>985455.49</v>
      </c>
      <c r="J16" s="126">
        <v>10214992.209999999</v>
      </c>
      <c r="K16" s="126">
        <v>13887251.790000001</v>
      </c>
      <c r="L16" s="125"/>
      <c r="M16" s="126" t="s">
        <v>55</v>
      </c>
      <c r="N16" s="125">
        <v>3019946.49</v>
      </c>
      <c r="O16" s="125">
        <v>36400932.95999999</v>
      </c>
      <c r="P16" s="125">
        <v>1138479.63</v>
      </c>
      <c r="Q16" s="125">
        <v>680716.15</v>
      </c>
      <c r="R16" s="126">
        <v>5576604.909999999</v>
      </c>
      <c r="S16" s="125">
        <v>0</v>
      </c>
      <c r="T16" s="125">
        <v>1506991</v>
      </c>
      <c r="U16" s="125">
        <v>3783905</v>
      </c>
      <c r="V16" s="125">
        <v>0</v>
      </c>
    </row>
    <row r="17" spans="1:22" ht="12.75">
      <c r="A17" s="150"/>
      <c r="B17" s="144"/>
      <c r="C17" s="144"/>
      <c r="D17" s="126"/>
      <c r="E17" s="126"/>
      <c r="F17" s="126"/>
      <c r="G17" s="126"/>
      <c r="H17" s="126"/>
      <c r="I17" s="126"/>
      <c r="J17" s="126"/>
      <c r="K17" s="126"/>
      <c r="L17" s="125"/>
      <c r="M17" s="126"/>
      <c r="N17" s="125"/>
      <c r="O17" s="125"/>
      <c r="P17" s="125"/>
      <c r="Q17" s="125"/>
      <c r="R17" s="126"/>
      <c r="S17" s="125"/>
      <c r="T17" s="125"/>
      <c r="U17" s="125"/>
      <c r="V17" s="125"/>
    </row>
    <row r="18" spans="1:22" ht="12.75">
      <c r="A18" s="150" t="s">
        <v>56</v>
      </c>
      <c r="B18" s="144">
        <f t="shared" si="2"/>
        <v>57740707.559999995</v>
      </c>
      <c r="C18" s="144">
        <f>SUM(D18:Q18)</f>
        <v>55206038.60999999</v>
      </c>
      <c r="D18" s="126">
        <v>1402430.49</v>
      </c>
      <c r="E18" s="126">
        <v>4130258.71</v>
      </c>
      <c r="F18" s="126">
        <v>24126023.929999996</v>
      </c>
      <c r="G18" s="126">
        <v>5341976.87</v>
      </c>
      <c r="H18" s="126">
        <v>820526</v>
      </c>
      <c r="I18" s="126">
        <v>559378.85</v>
      </c>
      <c r="J18" s="126">
        <v>3390840.82</v>
      </c>
      <c r="K18" s="126">
        <v>3110241.15</v>
      </c>
      <c r="L18" s="125"/>
      <c r="M18" s="126" t="s">
        <v>56</v>
      </c>
      <c r="N18" s="125">
        <v>620162.26</v>
      </c>
      <c r="O18" s="125">
        <v>11428882.329999998</v>
      </c>
      <c r="P18" s="125">
        <v>6264.24</v>
      </c>
      <c r="Q18" s="125">
        <v>269052.96</v>
      </c>
      <c r="R18" s="126">
        <v>2156742.77</v>
      </c>
      <c r="S18" s="125">
        <v>4050</v>
      </c>
      <c r="T18" s="125">
        <v>373876.18</v>
      </c>
      <c r="U18" s="125">
        <v>687862.88</v>
      </c>
      <c r="V18" s="125">
        <v>0</v>
      </c>
    </row>
    <row r="19" spans="1:22" ht="12.75">
      <c r="A19" s="150" t="s">
        <v>57</v>
      </c>
      <c r="B19" s="144">
        <f t="shared" si="2"/>
        <v>337690404.0900001</v>
      </c>
      <c r="C19" s="144">
        <f>SUM(D19:Q19)</f>
        <v>293707942.99000007</v>
      </c>
      <c r="D19" s="126">
        <v>5024404.03</v>
      </c>
      <c r="E19" s="126">
        <v>21785057.7</v>
      </c>
      <c r="F19" s="126">
        <v>125138312.21</v>
      </c>
      <c r="G19" s="126">
        <v>32395263.22</v>
      </c>
      <c r="H19" s="126">
        <v>1247827.94</v>
      </c>
      <c r="I19" s="126">
        <v>2555587.19</v>
      </c>
      <c r="J19" s="126">
        <v>17416043.52</v>
      </c>
      <c r="K19" s="126">
        <v>21783256.24</v>
      </c>
      <c r="L19" s="125"/>
      <c r="M19" s="126" t="s">
        <v>57</v>
      </c>
      <c r="N19" s="125">
        <v>7292039.42</v>
      </c>
      <c r="O19" s="125">
        <v>58039965.07000001</v>
      </c>
      <c r="P19" s="125">
        <v>279392.47</v>
      </c>
      <c r="Q19" s="125">
        <v>750793.98</v>
      </c>
      <c r="R19" s="126">
        <v>6536121.57</v>
      </c>
      <c r="S19" s="125">
        <v>34752358.17</v>
      </c>
      <c r="T19" s="125">
        <v>2693981.36</v>
      </c>
      <c r="U19" s="125">
        <v>6574801.49</v>
      </c>
      <c r="V19" s="125">
        <v>0</v>
      </c>
    </row>
    <row r="20" spans="1:22" ht="12.75">
      <c r="A20" s="150" t="s">
        <v>58</v>
      </c>
      <c r="B20" s="144">
        <f t="shared" si="2"/>
        <v>211822779.69999996</v>
      </c>
      <c r="C20" s="144">
        <f>SUM(D20:Q20)</f>
        <v>165640054.70999998</v>
      </c>
      <c r="D20" s="126">
        <v>4159750.65</v>
      </c>
      <c r="E20" s="126">
        <v>12447326.26</v>
      </c>
      <c r="F20" s="126">
        <v>68706666.22999999</v>
      </c>
      <c r="G20" s="126">
        <v>21837451.099999998</v>
      </c>
      <c r="H20" s="126">
        <v>757158.78</v>
      </c>
      <c r="I20" s="126">
        <v>1540251.57</v>
      </c>
      <c r="J20" s="126">
        <v>8482575.68</v>
      </c>
      <c r="K20" s="126">
        <v>10979716.34</v>
      </c>
      <c r="L20" s="125"/>
      <c r="M20" s="126" t="s">
        <v>58</v>
      </c>
      <c r="N20" s="125">
        <v>4136867.48</v>
      </c>
      <c r="O20" s="125">
        <v>32157080.83</v>
      </c>
      <c r="P20" s="125">
        <v>247512.34</v>
      </c>
      <c r="Q20" s="125">
        <v>187697.45</v>
      </c>
      <c r="R20" s="126">
        <v>5689116.919999999</v>
      </c>
      <c r="S20" s="125">
        <v>36501584.07</v>
      </c>
      <c r="T20" s="125">
        <v>3992024</v>
      </c>
      <c r="U20" s="125">
        <v>2322944</v>
      </c>
      <c r="V20" s="125">
        <v>0</v>
      </c>
    </row>
    <row r="21" spans="1:22" ht="12.75">
      <c r="A21" s="150" t="s">
        <v>59</v>
      </c>
      <c r="B21" s="144">
        <f t="shared" si="2"/>
        <v>314359825.16</v>
      </c>
      <c r="C21" s="144">
        <f>SUM(D21:Q21)</f>
        <v>278280607.56000006</v>
      </c>
      <c r="D21" s="126">
        <v>7224085.679999999</v>
      </c>
      <c r="E21" s="126">
        <v>19090408.16</v>
      </c>
      <c r="F21" s="126">
        <v>121220133.07000002</v>
      </c>
      <c r="G21" s="126">
        <v>26375588.61</v>
      </c>
      <c r="H21" s="126">
        <v>2496967.03</v>
      </c>
      <c r="I21" s="126">
        <v>2115153.5</v>
      </c>
      <c r="J21" s="126">
        <v>18776435.109999996</v>
      </c>
      <c r="K21" s="126">
        <v>19882028.81</v>
      </c>
      <c r="L21" s="125"/>
      <c r="M21" s="126" t="s">
        <v>59</v>
      </c>
      <c r="N21" s="125">
        <v>6091691.34</v>
      </c>
      <c r="O21" s="125">
        <v>48972103.14</v>
      </c>
      <c r="P21" s="125">
        <v>1932801.85</v>
      </c>
      <c r="Q21" s="125">
        <v>4103211.26</v>
      </c>
      <c r="R21" s="126">
        <v>9551402.96</v>
      </c>
      <c r="S21" s="125">
        <v>25423893.64</v>
      </c>
      <c r="T21" s="125">
        <v>1103921</v>
      </c>
      <c r="U21" s="125">
        <v>3241397</v>
      </c>
      <c r="V21" s="125">
        <v>0</v>
      </c>
    </row>
    <row r="22" spans="1:22" ht="12.75">
      <c r="A22" s="150" t="s">
        <v>60</v>
      </c>
      <c r="B22" s="144">
        <f t="shared" si="2"/>
        <v>56137886.28999999</v>
      </c>
      <c r="C22" s="144">
        <f>SUM(D22:Q22)</f>
        <v>51036873.78999999</v>
      </c>
      <c r="D22" s="126">
        <v>1355243.02</v>
      </c>
      <c r="E22" s="126">
        <v>3934465.81</v>
      </c>
      <c r="F22" s="126">
        <v>22233943.019999992</v>
      </c>
      <c r="G22" s="126">
        <v>4816736.83</v>
      </c>
      <c r="H22" s="126">
        <v>443287.37</v>
      </c>
      <c r="I22" s="126">
        <v>380259</v>
      </c>
      <c r="J22" s="126">
        <v>2836509.03</v>
      </c>
      <c r="K22" s="126">
        <v>3541717.8</v>
      </c>
      <c r="L22" s="125"/>
      <c r="M22" s="126" t="s">
        <v>60</v>
      </c>
      <c r="N22" s="125">
        <v>871171.54</v>
      </c>
      <c r="O22" s="125">
        <v>10469736.06</v>
      </c>
      <c r="P22" s="125">
        <v>0</v>
      </c>
      <c r="Q22" s="125">
        <v>153804.31</v>
      </c>
      <c r="R22" s="126">
        <v>2246366</v>
      </c>
      <c r="S22" s="125">
        <v>2427992.08</v>
      </c>
      <c r="T22" s="125">
        <v>426654.42</v>
      </c>
      <c r="U22" s="125">
        <v>1184505.72</v>
      </c>
      <c r="V22" s="125">
        <v>0</v>
      </c>
    </row>
    <row r="23" spans="1:22" ht="12.75">
      <c r="A23" s="150"/>
      <c r="B23" s="144"/>
      <c r="C23" s="144"/>
      <c r="D23" s="126"/>
      <c r="E23" s="126"/>
      <c r="F23" s="126"/>
      <c r="G23" s="126"/>
      <c r="H23" s="126"/>
      <c r="I23" s="126"/>
      <c r="J23" s="126"/>
      <c r="K23" s="126"/>
      <c r="L23" s="125"/>
      <c r="M23" s="126"/>
      <c r="N23" s="125"/>
      <c r="O23" s="125"/>
      <c r="P23" s="125"/>
      <c r="Q23" s="125"/>
      <c r="R23" s="126"/>
      <c r="S23" s="125"/>
      <c r="T23" s="125"/>
      <c r="U23" s="125"/>
      <c r="V23" s="125"/>
    </row>
    <row r="24" spans="1:22" ht="12.75">
      <c r="A24" s="150" t="s">
        <v>61</v>
      </c>
      <c r="B24" s="144">
        <f t="shared" si="2"/>
        <v>468038610.21</v>
      </c>
      <c r="C24" s="144">
        <f>SUM(D24:Q24)</f>
        <v>409384394.21</v>
      </c>
      <c r="D24" s="126">
        <v>7439334.41</v>
      </c>
      <c r="E24" s="126">
        <v>30910053.66</v>
      </c>
      <c r="F24" s="126">
        <v>178939717.73999995</v>
      </c>
      <c r="G24" s="126">
        <v>38292518.56999999</v>
      </c>
      <c r="H24" s="126">
        <v>2628983.47</v>
      </c>
      <c r="I24" s="126">
        <v>4389318.74</v>
      </c>
      <c r="J24" s="126">
        <v>17947269.87</v>
      </c>
      <c r="K24" s="126">
        <v>29283699.99</v>
      </c>
      <c r="L24" s="125"/>
      <c r="M24" s="126" t="s">
        <v>61</v>
      </c>
      <c r="N24" s="125">
        <v>9999234.669999998</v>
      </c>
      <c r="O24" s="125">
        <v>86695578.03999999</v>
      </c>
      <c r="P24" s="125">
        <v>807636.68</v>
      </c>
      <c r="Q24" s="125">
        <v>2051048.37</v>
      </c>
      <c r="R24" s="126">
        <v>11131295</v>
      </c>
      <c r="S24" s="125">
        <v>38346929</v>
      </c>
      <c r="T24" s="125">
        <v>9175992</v>
      </c>
      <c r="U24" s="125">
        <v>12946515</v>
      </c>
      <c r="V24" s="125">
        <v>0</v>
      </c>
    </row>
    <row r="25" spans="1:22" ht="12.75">
      <c r="A25" s="150" t="s">
        <v>62</v>
      </c>
      <c r="B25" s="144">
        <f t="shared" si="2"/>
        <v>53821355.47</v>
      </c>
      <c r="C25" s="144">
        <f>SUM(D25:Q25)</f>
        <v>50375976.05</v>
      </c>
      <c r="D25" s="126">
        <v>1103188.69</v>
      </c>
      <c r="E25" s="126">
        <v>2595494.72</v>
      </c>
      <c r="F25" s="126">
        <v>22194779.500000004</v>
      </c>
      <c r="G25" s="126">
        <v>4095489.11</v>
      </c>
      <c r="H25" s="126">
        <v>640798.13</v>
      </c>
      <c r="I25" s="126">
        <v>397525.49</v>
      </c>
      <c r="J25" s="126">
        <v>3846433.97</v>
      </c>
      <c r="K25" s="126">
        <v>3679828.93</v>
      </c>
      <c r="L25" s="125"/>
      <c r="M25" s="126" t="s">
        <v>62</v>
      </c>
      <c r="N25" s="125">
        <v>825475.05</v>
      </c>
      <c r="O25" s="125">
        <v>10532968.68</v>
      </c>
      <c r="P25" s="125">
        <v>237748.94</v>
      </c>
      <c r="Q25" s="125">
        <v>226244.84</v>
      </c>
      <c r="R25" s="126">
        <v>2552014</v>
      </c>
      <c r="S25" s="125">
        <v>804426.71</v>
      </c>
      <c r="T25" s="125">
        <v>88938.71</v>
      </c>
      <c r="U25" s="125">
        <v>155196.37</v>
      </c>
      <c r="V25" s="125">
        <v>0</v>
      </c>
    </row>
    <row r="26" spans="1:22" ht="12.75">
      <c r="A26" s="150" t="s">
        <v>63</v>
      </c>
      <c r="B26" s="144">
        <f t="shared" si="2"/>
        <v>478472666.24</v>
      </c>
      <c r="C26" s="144">
        <f>SUM(D26:Q26)</f>
        <v>413859943.35</v>
      </c>
      <c r="D26" s="126">
        <v>10128389.14</v>
      </c>
      <c r="E26" s="126">
        <v>24069732.09</v>
      </c>
      <c r="F26" s="126">
        <v>177649225.46</v>
      </c>
      <c r="G26" s="126">
        <v>44934172.739999995</v>
      </c>
      <c r="H26" s="126">
        <v>1522540.62</v>
      </c>
      <c r="I26" s="126">
        <v>3049124.69</v>
      </c>
      <c r="J26" s="126">
        <v>22636417.65</v>
      </c>
      <c r="K26" s="126">
        <v>26054591.280000005</v>
      </c>
      <c r="L26" s="125"/>
      <c r="M26" s="126" t="s">
        <v>63</v>
      </c>
      <c r="N26" s="125">
        <v>9894531.42</v>
      </c>
      <c r="O26" s="125">
        <v>92302019.32</v>
      </c>
      <c r="P26" s="125">
        <v>455146.89</v>
      </c>
      <c r="Q26" s="125">
        <v>1164052.05</v>
      </c>
      <c r="R26" s="126">
        <v>13547122.73</v>
      </c>
      <c r="S26" s="125">
        <v>48069687.16</v>
      </c>
      <c r="T26" s="125">
        <v>2995913</v>
      </c>
      <c r="U26" s="125">
        <v>4895166</v>
      </c>
      <c r="V26" s="125">
        <v>0</v>
      </c>
    </row>
    <row r="27" spans="1:22" ht="12.75">
      <c r="A27" s="150" t="s">
        <v>64</v>
      </c>
      <c r="B27" s="144">
        <f t="shared" si="2"/>
        <v>708544795.95</v>
      </c>
      <c r="C27" s="144">
        <f>SUM(D27:Q27)</f>
        <v>597416783.95</v>
      </c>
      <c r="D27" s="126">
        <v>9148058.5</v>
      </c>
      <c r="E27" s="126">
        <v>44558108.910000004</v>
      </c>
      <c r="F27" s="126">
        <v>246770171.62</v>
      </c>
      <c r="G27" s="126">
        <v>81815590.89</v>
      </c>
      <c r="H27" s="126">
        <v>2398659.16</v>
      </c>
      <c r="I27" s="126">
        <v>4528925</v>
      </c>
      <c r="J27" s="126">
        <v>29361854.53</v>
      </c>
      <c r="K27" s="126">
        <v>36294199</v>
      </c>
      <c r="L27" s="125"/>
      <c r="M27" s="126" t="s">
        <v>64</v>
      </c>
      <c r="N27" s="125">
        <v>15933411</v>
      </c>
      <c r="O27" s="125">
        <v>120884123.01</v>
      </c>
      <c r="P27" s="125">
        <v>4878978.33</v>
      </c>
      <c r="Q27" s="125">
        <v>844704</v>
      </c>
      <c r="R27" s="126">
        <v>11374869</v>
      </c>
      <c r="S27" s="125">
        <v>86669488</v>
      </c>
      <c r="T27" s="125">
        <v>13083655</v>
      </c>
      <c r="U27" s="125">
        <v>21262599</v>
      </c>
      <c r="V27" s="125">
        <v>0</v>
      </c>
    </row>
    <row r="28" spans="1:22" ht="12.75">
      <c r="A28" s="150" t="s">
        <v>65</v>
      </c>
      <c r="B28" s="144">
        <f t="shared" si="2"/>
        <v>34500417.67</v>
      </c>
      <c r="C28" s="144">
        <f>SUM(D28:Q28)</f>
        <v>28885560.669999998</v>
      </c>
      <c r="D28" s="126">
        <v>1316434.59</v>
      </c>
      <c r="E28" s="126">
        <v>2006889.47</v>
      </c>
      <c r="F28" s="126">
        <v>12131195.269999998</v>
      </c>
      <c r="G28" s="126">
        <v>2783494.54</v>
      </c>
      <c r="H28" s="126">
        <v>191176</v>
      </c>
      <c r="I28" s="126">
        <v>109054</v>
      </c>
      <c r="J28" s="126">
        <v>1713190.15</v>
      </c>
      <c r="K28" s="126">
        <v>2188917.99</v>
      </c>
      <c r="L28" s="125"/>
      <c r="M28" s="126" t="s">
        <v>65</v>
      </c>
      <c r="N28" s="125">
        <v>614774</v>
      </c>
      <c r="O28" s="125">
        <v>5607258.54</v>
      </c>
      <c r="P28" s="125">
        <v>47787.12</v>
      </c>
      <c r="Q28" s="125">
        <v>175389</v>
      </c>
      <c r="R28" s="126">
        <v>1123739</v>
      </c>
      <c r="S28" s="125">
        <v>4491118</v>
      </c>
      <c r="T28" s="125">
        <v>0</v>
      </c>
      <c r="U28" s="125">
        <v>0</v>
      </c>
      <c r="V28" s="125">
        <v>0</v>
      </c>
    </row>
    <row r="29" spans="1:22" ht="12.75">
      <c r="A29" s="150"/>
      <c r="B29" s="144"/>
      <c r="C29" s="144"/>
      <c r="D29" s="126"/>
      <c r="E29" s="126"/>
      <c r="F29" s="126"/>
      <c r="G29" s="126"/>
      <c r="H29" s="126"/>
      <c r="I29" s="126"/>
      <c r="J29" s="126"/>
      <c r="K29" s="126"/>
      <c r="L29" s="125"/>
      <c r="M29" s="126"/>
      <c r="N29" s="125"/>
      <c r="O29" s="125"/>
      <c r="P29" s="125"/>
      <c r="Q29" s="125"/>
      <c r="R29" s="126"/>
      <c r="S29" s="125"/>
      <c r="T29" s="125"/>
      <c r="U29" s="125"/>
      <c r="V29" s="125"/>
    </row>
    <row r="30" spans="1:22" ht="12.75">
      <c r="A30" s="150" t="s">
        <v>153</v>
      </c>
      <c r="B30" s="144">
        <f t="shared" si="2"/>
        <v>2144973294.9299998</v>
      </c>
      <c r="C30" s="144">
        <f>SUM(D30:Q30)</f>
        <v>1895860817.04</v>
      </c>
      <c r="D30" s="126">
        <v>38150355.440000005</v>
      </c>
      <c r="E30" s="126">
        <v>119223742.64</v>
      </c>
      <c r="F30" s="126">
        <v>816133160.27</v>
      </c>
      <c r="G30" s="126">
        <v>225898273.28999996</v>
      </c>
      <c r="H30" s="126">
        <v>10264500.33</v>
      </c>
      <c r="I30" s="126">
        <v>44820.95</v>
      </c>
      <c r="J30" s="126">
        <v>80507290.16</v>
      </c>
      <c r="K30" s="126">
        <v>107686598.41000001</v>
      </c>
      <c r="L30" s="125"/>
      <c r="M30" s="126" t="s">
        <v>153</v>
      </c>
      <c r="N30" s="125">
        <v>30822376.080000002</v>
      </c>
      <c r="O30" s="125">
        <v>465034297.37</v>
      </c>
      <c r="P30" s="125">
        <v>2095402.1</v>
      </c>
      <c r="Q30" s="125">
        <v>0</v>
      </c>
      <c r="R30" s="126">
        <v>41586007.86</v>
      </c>
      <c r="S30" s="125">
        <v>170716237.02999997</v>
      </c>
      <c r="T30" s="125">
        <v>33078023</v>
      </c>
      <c r="U30" s="125">
        <v>63198718</v>
      </c>
      <c r="V30" s="125">
        <v>3732210</v>
      </c>
    </row>
    <row r="31" spans="1:22" ht="12.75">
      <c r="A31" s="150" t="s">
        <v>67</v>
      </c>
      <c r="B31" s="144">
        <f t="shared" si="2"/>
        <v>1663485827.03</v>
      </c>
      <c r="C31" s="144">
        <f>SUM(D31:Q31)</f>
        <v>1520688408.2</v>
      </c>
      <c r="D31" s="126">
        <v>53676558.37</v>
      </c>
      <c r="E31" s="126">
        <v>108377259.81000002</v>
      </c>
      <c r="F31" s="126">
        <v>595629543.9600002</v>
      </c>
      <c r="G31" s="126">
        <v>207479581.47000003</v>
      </c>
      <c r="H31" s="126">
        <v>6763045.04</v>
      </c>
      <c r="I31" s="126">
        <v>11952538.749999998</v>
      </c>
      <c r="J31" s="126">
        <v>90003560.91999999</v>
      </c>
      <c r="K31" s="126">
        <v>108663340.53999999</v>
      </c>
      <c r="L31" s="125"/>
      <c r="M31" s="126" t="s">
        <v>67</v>
      </c>
      <c r="N31" s="125">
        <v>36549481.5</v>
      </c>
      <c r="O31" s="125">
        <v>299051290.03000003</v>
      </c>
      <c r="P31" s="125">
        <v>2324269.53</v>
      </c>
      <c r="Q31" s="125">
        <v>217938.28</v>
      </c>
      <c r="R31" s="126">
        <v>57452822</v>
      </c>
      <c r="S31" s="125">
        <v>64413569.830000006</v>
      </c>
      <c r="T31" s="125">
        <v>20931027</v>
      </c>
      <c r="U31" s="125">
        <v>22953831</v>
      </c>
      <c r="V31" s="125">
        <v>0</v>
      </c>
    </row>
    <row r="32" spans="1:22" ht="12.75">
      <c r="A32" s="150" t="s">
        <v>68</v>
      </c>
      <c r="B32" s="144">
        <f t="shared" si="2"/>
        <v>96872831.03999999</v>
      </c>
      <c r="C32" s="144">
        <f>SUM(D32:Q32)</f>
        <v>74774911.63</v>
      </c>
      <c r="D32" s="126">
        <v>1669498.66</v>
      </c>
      <c r="E32" s="126">
        <v>4120255.15</v>
      </c>
      <c r="F32" s="126">
        <v>32719037.71</v>
      </c>
      <c r="G32" s="126">
        <v>7323127.69</v>
      </c>
      <c r="H32" s="126">
        <v>437467.3</v>
      </c>
      <c r="I32" s="126">
        <v>503426.86</v>
      </c>
      <c r="J32" s="126">
        <v>5346288.75</v>
      </c>
      <c r="K32" s="126">
        <v>5290382.9</v>
      </c>
      <c r="L32" s="125"/>
      <c r="M32" s="126" t="s">
        <v>68</v>
      </c>
      <c r="N32" s="125">
        <v>1453900.04</v>
      </c>
      <c r="O32" s="125">
        <v>15821834.129999999</v>
      </c>
      <c r="P32" s="125">
        <v>89692.44</v>
      </c>
      <c r="Q32" s="125">
        <v>0</v>
      </c>
      <c r="R32" s="126">
        <v>2405509.53</v>
      </c>
      <c r="S32" s="125">
        <v>17842490.880000003</v>
      </c>
      <c r="T32" s="125">
        <v>1849919</v>
      </c>
      <c r="U32" s="125">
        <v>2924243</v>
      </c>
      <c r="V32" s="125">
        <v>0</v>
      </c>
    </row>
    <row r="33" spans="1:22" ht="12.75">
      <c r="A33" s="150" t="s">
        <v>69</v>
      </c>
      <c r="B33" s="144">
        <f t="shared" si="2"/>
        <v>183901837.67000005</v>
      </c>
      <c r="C33" s="144">
        <f>SUM(D33:Q33)</f>
        <v>162550860.19000003</v>
      </c>
      <c r="D33" s="126">
        <v>3361573.88</v>
      </c>
      <c r="E33" s="126">
        <v>11393865.160000002</v>
      </c>
      <c r="F33" s="126">
        <v>66742469.59</v>
      </c>
      <c r="G33" s="126">
        <v>17926252.79</v>
      </c>
      <c r="H33" s="126">
        <v>1114564.88</v>
      </c>
      <c r="I33" s="126">
        <v>1510832.71</v>
      </c>
      <c r="J33" s="126">
        <v>11455653.47</v>
      </c>
      <c r="K33" s="126">
        <v>11565856.100000001</v>
      </c>
      <c r="L33" s="125"/>
      <c r="M33" s="126" t="s">
        <v>69</v>
      </c>
      <c r="N33" s="125">
        <v>3116365.22</v>
      </c>
      <c r="O33" s="125">
        <v>33225887.009999998</v>
      </c>
      <c r="P33" s="125">
        <v>141954.55</v>
      </c>
      <c r="Q33" s="125">
        <v>995584.83</v>
      </c>
      <c r="R33" s="126">
        <v>5280204.93</v>
      </c>
      <c r="S33" s="125">
        <v>13643542.55</v>
      </c>
      <c r="T33" s="125">
        <v>2427230</v>
      </c>
      <c r="U33" s="125">
        <v>4135020</v>
      </c>
      <c r="V33" s="125">
        <v>0</v>
      </c>
    </row>
    <row r="34" spans="1:22" ht="12.75">
      <c r="A34" s="150" t="s">
        <v>70</v>
      </c>
      <c r="B34" s="144">
        <f t="shared" si="2"/>
        <v>37620780.45</v>
      </c>
      <c r="C34" s="144">
        <f>SUM(D34:Q34)</f>
        <v>36109981.2</v>
      </c>
      <c r="D34" s="126">
        <v>750167.61</v>
      </c>
      <c r="E34" s="126">
        <v>2197470.92</v>
      </c>
      <c r="F34" s="126">
        <v>16813488.810000002</v>
      </c>
      <c r="G34" s="126">
        <v>2701041.16</v>
      </c>
      <c r="H34" s="126">
        <v>1039450.23</v>
      </c>
      <c r="I34" s="126">
        <v>304433.49</v>
      </c>
      <c r="J34" s="126">
        <v>2173636.81</v>
      </c>
      <c r="K34" s="126">
        <v>2178370.73</v>
      </c>
      <c r="L34" s="125"/>
      <c r="M34" s="126" t="s">
        <v>70</v>
      </c>
      <c r="N34" s="125">
        <v>1057005.6</v>
      </c>
      <c r="O34" s="125">
        <v>6282889.6899999995</v>
      </c>
      <c r="P34" s="125">
        <v>0</v>
      </c>
      <c r="Q34" s="125">
        <v>612026.15</v>
      </c>
      <c r="R34" s="126">
        <v>1335425.25</v>
      </c>
      <c r="S34" s="125">
        <v>0</v>
      </c>
      <c r="T34" s="125">
        <v>175374</v>
      </c>
      <c r="U34" s="125">
        <v>1909848</v>
      </c>
      <c r="V34" s="125">
        <v>0</v>
      </c>
    </row>
    <row r="35" spans="1:22" ht="12.75">
      <c r="A35" s="150"/>
      <c r="B35" s="144"/>
      <c r="C35" s="144"/>
      <c r="D35" s="126"/>
      <c r="E35" s="126"/>
      <c r="F35" s="126"/>
      <c r="G35" s="126"/>
      <c r="H35" s="126"/>
      <c r="I35" s="126"/>
      <c r="J35" s="126"/>
      <c r="K35" s="126"/>
      <c r="L35" s="125"/>
      <c r="M35" s="126"/>
      <c r="N35" s="125"/>
      <c r="O35" s="125"/>
      <c r="P35" s="125"/>
      <c r="Q35" s="125"/>
      <c r="R35" s="126"/>
      <c r="S35" s="125"/>
      <c r="T35" s="125"/>
      <c r="U35" s="125"/>
      <c r="V35" s="125"/>
    </row>
    <row r="36" spans="1:22" ht="12.75">
      <c r="A36" s="150" t="s">
        <v>71</v>
      </c>
      <c r="B36" s="144">
        <f t="shared" si="2"/>
        <v>48761397.34</v>
      </c>
      <c r="C36" s="144">
        <f>SUM(D36:Q36)</f>
        <v>46110965.160000004</v>
      </c>
      <c r="D36" s="126">
        <v>1331164.17</v>
      </c>
      <c r="E36" s="126">
        <v>3401290.13</v>
      </c>
      <c r="F36" s="126">
        <v>20492325.64</v>
      </c>
      <c r="G36" s="126">
        <v>3503793.27</v>
      </c>
      <c r="H36" s="126">
        <v>177480.64</v>
      </c>
      <c r="I36" s="126">
        <v>0</v>
      </c>
      <c r="J36" s="126">
        <v>2130132.21</v>
      </c>
      <c r="K36" s="126">
        <v>3649066.89</v>
      </c>
      <c r="L36" s="125"/>
      <c r="M36" s="126" t="s">
        <v>71</v>
      </c>
      <c r="N36" s="125">
        <v>1150888.96</v>
      </c>
      <c r="O36" s="125">
        <v>10247611.450000001</v>
      </c>
      <c r="P36" s="125">
        <v>27211.8</v>
      </c>
      <c r="Q36" s="125">
        <v>0</v>
      </c>
      <c r="R36" s="126">
        <v>1484551.71</v>
      </c>
      <c r="S36" s="125">
        <v>172708.47</v>
      </c>
      <c r="T36" s="125">
        <v>993172</v>
      </c>
      <c r="U36" s="125">
        <v>1022568</v>
      </c>
      <c r="V36" s="125">
        <v>0</v>
      </c>
    </row>
    <row r="37" spans="1:22" ht="12.75">
      <c r="A37" s="150" t="s">
        <v>72</v>
      </c>
      <c r="B37" s="144">
        <f t="shared" si="2"/>
        <v>236894684.72999996</v>
      </c>
      <c r="C37" s="144">
        <f>SUM(D37:Q37)</f>
        <v>214168203.72999996</v>
      </c>
      <c r="D37" s="126">
        <v>6162841</v>
      </c>
      <c r="E37" s="126">
        <v>14556875.94</v>
      </c>
      <c r="F37" s="126">
        <v>97461260.24999999</v>
      </c>
      <c r="G37" s="126">
        <v>21182252.839999996</v>
      </c>
      <c r="H37" s="126">
        <v>947093.68</v>
      </c>
      <c r="I37" s="126">
        <v>184434</v>
      </c>
      <c r="J37" s="126">
        <v>8347460.26</v>
      </c>
      <c r="K37" s="126">
        <v>17234641.75</v>
      </c>
      <c r="L37" s="125"/>
      <c r="M37" s="126" t="s">
        <v>72</v>
      </c>
      <c r="N37" s="125">
        <v>6642125.92</v>
      </c>
      <c r="O37" s="125">
        <v>40574137.83</v>
      </c>
      <c r="P37" s="125">
        <v>211729.26</v>
      </c>
      <c r="Q37" s="125">
        <v>663351</v>
      </c>
      <c r="R37" s="126">
        <v>8563787</v>
      </c>
      <c r="S37" s="125">
        <v>12561379</v>
      </c>
      <c r="T37" s="125">
        <v>1601315</v>
      </c>
      <c r="U37" s="125">
        <v>3174121</v>
      </c>
      <c r="V37" s="125">
        <v>0</v>
      </c>
    </row>
    <row r="38" spans="1:22" ht="12.75">
      <c r="A38" s="150" t="s">
        <v>73</v>
      </c>
      <c r="B38" s="144">
        <f t="shared" si="2"/>
        <v>166108341.89000002</v>
      </c>
      <c r="C38" s="144">
        <f>SUM(D38:Q38)</f>
        <v>157995793.88000003</v>
      </c>
      <c r="D38" s="126">
        <v>4009647.82</v>
      </c>
      <c r="E38" s="126">
        <v>10533202.559999999</v>
      </c>
      <c r="F38" s="126">
        <v>69320626.75000001</v>
      </c>
      <c r="G38" s="126">
        <v>14766710.3</v>
      </c>
      <c r="H38" s="126">
        <v>1564860.98</v>
      </c>
      <c r="I38" s="126">
        <v>1147293.71</v>
      </c>
      <c r="J38" s="126">
        <v>6802449.320000001</v>
      </c>
      <c r="K38" s="126">
        <v>9519395.590000002</v>
      </c>
      <c r="L38" s="125"/>
      <c r="M38" s="126" t="s">
        <v>73</v>
      </c>
      <c r="N38" s="125">
        <v>2237025.84</v>
      </c>
      <c r="O38" s="125">
        <v>32813304.569999997</v>
      </c>
      <c r="P38" s="125">
        <v>268082.45</v>
      </c>
      <c r="Q38" s="125">
        <v>5013193.99</v>
      </c>
      <c r="R38" s="126">
        <v>5968749.01</v>
      </c>
      <c r="S38" s="125">
        <v>0</v>
      </c>
      <c r="T38" s="125">
        <v>2143799</v>
      </c>
      <c r="U38" s="125">
        <v>4701664</v>
      </c>
      <c r="V38" s="125">
        <v>0</v>
      </c>
    </row>
    <row r="39" spans="1:22" ht="12.75">
      <c r="A39" s="162" t="s">
        <v>74</v>
      </c>
      <c r="B39" s="145">
        <f t="shared" si="2"/>
        <v>93321390.33000003</v>
      </c>
      <c r="C39" s="145">
        <f>SUM(D39:Q39)</f>
        <v>88593319.13000003</v>
      </c>
      <c r="D39" s="127">
        <v>1370774.17</v>
      </c>
      <c r="E39" s="127">
        <v>5883842.409999999</v>
      </c>
      <c r="F39" s="127">
        <v>42312406.96000001</v>
      </c>
      <c r="G39" s="127">
        <v>8470752.96</v>
      </c>
      <c r="H39" s="127">
        <v>273176.86</v>
      </c>
      <c r="I39" s="127">
        <v>716581.11</v>
      </c>
      <c r="J39" s="127">
        <v>4681061.02</v>
      </c>
      <c r="K39" s="127">
        <v>6240104.43</v>
      </c>
      <c r="L39" s="127"/>
      <c r="M39" s="127" t="s">
        <v>74</v>
      </c>
      <c r="N39" s="127">
        <v>904740.08</v>
      </c>
      <c r="O39" s="127">
        <v>17030931.09</v>
      </c>
      <c r="P39" s="127">
        <v>66318.78</v>
      </c>
      <c r="Q39" s="127">
        <v>642629.26</v>
      </c>
      <c r="R39" s="127">
        <v>2439471.47</v>
      </c>
      <c r="S39" s="127">
        <v>1117931.73</v>
      </c>
      <c r="T39" s="127">
        <v>1170668</v>
      </c>
      <c r="U39" s="127">
        <v>2229184</v>
      </c>
      <c r="V39" s="127">
        <v>0</v>
      </c>
    </row>
    <row r="40" spans="1:22" ht="12.75">
      <c r="A40" s="187" t="s">
        <v>234</v>
      </c>
      <c r="B40" s="99" t="s">
        <v>229</v>
      </c>
      <c r="C40" s="99"/>
      <c r="D40" s="125"/>
      <c r="E40" s="125"/>
      <c r="F40" s="125"/>
      <c r="G40" s="125"/>
      <c r="H40" s="125"/>
      <c r="I40" s="125"/>
      <c r="J40" s="125"/>
      <c r="K40" s="125"/>
      <c r="L40" s="125"/>
      <c r="M40" s="187" t="s">
        <v>234</v>
      </c>
      <c r="N40" s="99" t="s">
        <v>229</v>
      </c>
      <c r="O40" s="99"/>
      <c r="P40" s="125"/>
      <c r="Q40" s="125"/>
      <c r="R40" s="125"/>
      <c r="S40" s="125"/>
      <c r="T40" s="125"/>
      <c r="U40" s="125"/>
      <c r="V40" s="125"/>
    </row>
    <row r="41" spans="1:22" ht="12.75">
      <c r="A41" s="188" t="s">
        <v>233</v>
      </c>
      <c r="B41" s="99" t="s">
        <v>230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88" t="s">
        <v>233</v>
      </c>
      <c r="N41" s="99" t="s">
        <v>230</v>
      </c>
      <c r="O41" s="99"/>
      <c r="P41" s="99"/>
      <c r="Q41" s="99"/>
      <c r="R41" s="99"/>
      <c r="S41" s="99"/>
      <c r="T41" s="99"/>
      <c r="U41" s="99"/>
      <c r="V41" s="99"/>
    </row>
    <row r="42" spans="1:15" ht="12.75">
      <c r="A42" s="59"/>
      <c r="B42" s="59"/>
      <c r="C42" s="59"/>
      <c r="M42" s="59"/>
      <c r="N42" s="59"/>
      <c r="O42" s="59"/>
    </row>
    <row r="43" spans="1:17" ht="12.75">
      <c r="A43" s="59" t="s">
        <v>231</v>
      </c>
      <c r="B43" s="26" t="s">
        <v>238</v>
      </c>
      <c r="C43" s="14"/>
      <c r="D43" s="124"/>
      <c r="E43" s="124"/>
      <c r="F43" s="124"/>
      <c r="G43" s="124"/>
      <c r="H43" s="124"/>
      <c r="I43" s="124"/>
      <c r="J43" s="124"/>
      <c r="K43" s="124"/>
      <c r="L43" s="99"/>
      <c r="M43" s="59" t="s">
        <v>231</v>
      </c>
      <c r="N43" s="26" t="s">
        <v>238</v>
      </c>
      <c r="O43" s="14"/>
      <c r="P43" s="124"/>
      <c r="Q43" s="124"/>
    </row>
    <row r="44" spans="1:22" ht="12.7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M44" s="99"/>
      <c r="N44" s="99"/>
      <c r="O44" s="99"/>
      <c r="P44" s="99"/>
      <c r="Q44" s="99"/>
      <c r="R44" s="99"/>
      <c r="S44" s="99"/>
      <c r="T44" s="99"/>
      <c r="U44" s="99"/>
      <c r="V44" s="99"/>
    </row>
    <row r="45" spans="1:22" ht="12.75">
      <c r="A45" s="164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M45" s="99"/>
      <c r="N45" s="99"/>
      <c r="O45" s="99"/>
      <c r="P45" s="99"/>
      <c r="Q45" s="99"/>
      <c r="R45" s="99"/>
      <c r="S45" s="99"/>
      <c r="T45" s="99"/>
      <c r="U45" s="99"/>
      <c r="V45" s="99"/>
    </row>
    <row r="46" spans="1:22" ht="12.75">
      <c r="A46" s="58"/>
      <c r="B46" s="59"/>
      <c r="C46" s="59"/>
      <c r="D46" s="163"/>
      <c r="E46" s="163"/>
      <c r="F46" s="163"/>
      <c r="G46" s="163"/>
      <c r="H46" s="163"/>
      <c r="I46" s="163"/>
      <c r="J46" s="163"/>
      <c r="K46" s="163"/>
      <c r="M46" s="99"/>
      <c r="N46" s="99"/>
      <c r="O46" s="99"/>
      <c r="P46" s="99"/>
      <c r="Q46" s="99"/>
      <c r="R46" s="99"/>
      <c r="S46" s="99"/>
      <c r="T46" s="99"/>
      <c r="U46" s="99"/>
      <c r="V46" s="99"/>
    </row>
    <row r="47" spans="1:22" ht="12.75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M47" s="124"/>
      <c r="N47" s="99"/>
      <c r="O47" s="99"/>
      <c r="P47" s="99"/>
      <c r="Q47" s="99"/>
      <c r="R47" s="99"/>
      <c r="S47" s="99"/>
      <c r="T47" s="99"/>
      <c r="U47" s="99"/>
      <c r="V47" s="99"/>
    </row>
    <row r="48" spans="1:22" ht="12.75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M48" s="124"/>
      <c r="N48" s="99"/>
      <c r="O48" s="99"/>
      <c r="P48" s="99"/>
      <c r="Q48" s="99"/>
      <c r="R48" s="99"/>
      <c r="S48" s="99"/>
      <c r="T48" s="99"/>
      <c r="U48" s="99"/>
      <c r="V48" s="99"/>
    </row>
    <row r="49" spans="1:22" ht="12.75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M49" s="124"/>
      <c r="N49" s="99"/>
      <c r="O49" s="99"/>
      <c r="P49" s="99"/>
      <c r="Q49" s="99"/>
      <c r="R49" s="99"/>
      <c r="S49" s="99"/>
      <c r="T49" s="99"/>
      <c r="U49" s="99"/>
      <c r="V49" s="99"/>
    </row>
    <row r="50" spans="1:13" ht="12.75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M50" s="14"/>
    </row>
    <row r="51" spans="1:13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M51" s="14"/>
    </row>
    <row r="52" spans="1:13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M52" s="14"/>
    </row>
    <row r="53" spans="1:13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M53" s="14"/>
    </row>
    <row r="54" spans="1:13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M54" s="14"/>
    </row>
    <row r="55" spans="1:13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M55" s="14"/>
    </row>
    <row r="56" spans="1:13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M56" s="14"/>
    </row>
    <row r="57" spans="1:13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M57" s="14"/>
    </row>
    <row r="58" spans="1:13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M58" s="14"/>
    </row>
    <row r="59" spans="1:13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M59" s="14"/>
    </row>
    <row r="60" spans="1:13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M60" s="14"/>
    </row>
    <row r="61" spans="1:13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M61" s="14"/>
    </row>
    <row r="62" spans="1:13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M62" s="14"/>
    </row>
    <row r="63" spans="1:13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M63" s="14"/>
    </row>
    <row r="64" spans="1:13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M64" s="14"/>
    </row>
    <row r="65" spans="1:13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M65" s="14"/>
    </row>
    <row r="66" spans="1:13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M66" s="14"/>
    </row>
    <row r="67" spans="1:13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M67" s="14"/>
    </row>
    <row r="68" spans="1:13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M68" s="14"/>
    </row>
    <row r="69" spans="1:13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M69" s="14"/>
    </row>
    <row r="70" spans="1:13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M70" s="14"/>
    </row>
    <row r="71" spans="1:13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M71" s="14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M72" s="14"/>
    </row>
    <row r="73" spans="1:13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M73" s="14"/>
    </row>
    <row r="74" spans="1:13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M74" s="14"/>
    </row>
    <row r="75" spans="1:13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M75" s="14"/>
    </row>
    <row r="76" spans="1:13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M76" s="14"/>
    </row>
    <row r="77" spans="1:13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M77" s="14"/>
    </row>
    <row r="78" spans="1:13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M78" s="14"/>
    </row>
    <row r="79" spans="1:13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M79" s="14"/>
    </row>
    <row r="80" spans="1:13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M80" s="14"/>
    </row>
    <row r="81" spans="1:13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M81" s="14"/>
    </row>
    <row r="82" spans="1:13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M82" s="14"/>
    </row>
    <row r="83" spans="1:13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M83" s="14"/>
    </row>
    <row r="84" spans="1:13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M84" s="14"/>
    </row>
  </sheetData>
  <sheetProtection password="CAF5" sheet="1" objects="1" scenarios="1"/>
  <mergeCells count="7">
    <mergeCell ref="T8:V8"/>
    <mergeCell ref="D6:K6"/>
    <mergeCell ref="N6:Q6"/>
    <mergeCell ref="A1:K1"/>
    <mergeCell ref="M1:V1"/>
    <mergeCell ref="A3:K3"/>
    <mergeCell ref="M3:V3"/>
  </mergeCells>
  <printOptions/>
  <pageMargins left="0.23" right="0.53" top="0.69" bottom="0.66" header="0.44" footer="0.43"/>
  <pageSetup horizontalDpi="600" verticalDpi="600" orientation="landscape" scale="85" r:id="rId1"/>
  <headerFooter alignWithMargins="0">
    <oddFooter>&amp;LMSDE DBS 10 / 2008&amp;RSelected Financial Data - Part 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zoomScale="85" zoomScaleNormal="85" workbookViewId="0" topLeftCell="A1">
      <selection activeCell="C9" sqref="C9"/>
    </sheetView>
  </sheetViews>
  <sheetFormatPr defaultColWidth="9.140625" defaultRowHeight="12.75"/>
  <cols>
    <col min="1" max="1" width="14.140625" style="111" bestFit="1" customWidth="1"/>
    <col min="2" max="2" width="15.57421875" style="111" bestFit="1" customWidth="1"/>
    <col min="3" max="3" width="15.28125" style="111" bestFit="1" customWidth="1"/>
    <col min="4" max="4" width="2.421875" style="111" customWidth="1"/>
    <col min="5" max="5" width="15.28125" style="111" bestFit="1" customWidth="1"/>
    <col min="6" max="6" width="1.421875" style="111" customWidth="1"/>
    <col min="7" max="7" width="16.28125" style="111" bestFit="1" customWidth="1"/>
    <col min="8" max="8" width="2.00390625" style="111" customWidth="1"/>
    <col min="9" max="9" width="15.28125" style="111" bestFit="1" customWidth="1"/>
    <col min="10" max="10" width="3.57421875" style="111" customWidth="1"/>
    <col min="11" max="11" width="15.28125" style="111" bestFit="1" customWidth="1"/>
    <col min="12" max="12" width="2.7109375" style="111" customWidth="1"/>
    <col min="13" max="13" width="16.28125" style="111" bestFit="1" customWidth="1"/>
    <col min="14" max="14" width="2.140625" style="111" customWidth="1"/>
    <col min="15" max="15" width="14.28125" style="111" bestFit="1" customWidth="1"/>
    <col min="16" max="16" width="2.28125" style="111" customWidth="1"/>
    <col min="17" max="17" width="14.28125" style="111" bestFit="1" customWidth="1"/>
    <col min="18" max="18" width="1.421875" style="111" customWidth="1"/>
    <col min="19" max="19" width="14.28125" style="111" bestFit="1" customWidth="1"/>
    <col min="20" max="20" width="2.00390625" style="111" customWidth="1"/>
    <col min="21" max="21" width="12.57421875" style="111" bestFit="1" customWidth="1"/>
    <col min="22" max="22" width="1.57421875" style="111" customWidth="1"/>
    <col min="23" max="23" width="12.57421875" style="111" bestFit="1" customWidth="1"/>
    <col min="24" max="24" width="1.8515625" style="111" customWidth="1"/>
    <col min="25" max="25" width="14.8515625" style="111" customWidth="1"/>
    <col min="26" max="26" width="2.28125" style="111" customWidth="1"/>
    <col min="27" max="27" width="15.28125" style="111" customWidth="1"/>
    <col min="28" max="28" width="14.421875" style="111" bestFit="1" customWidth="1"/>
    <col min="29" max="29" width="18.140625" style="111" customWidth="1"/>
    <col min="30" max="16384" width="9.140625" style="111" customWidth="1"/>
  </cols>
  <sheetData>
    <row r="1" spans="1:29" ht="12.75">
      <c r="A1" s="236" t="s">
        <v>182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 t="s">
        <v>205</v>
      </c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</row>
    <row r="2" spans="1:29" ht="12.7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</row>
    <row r="3" spans="1:29" ht="12.75">
      <c r="A3" s="237" t="s">
        <v>241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25" t="s">
        <v>204</v>
      </c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5" thickBo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</row>
    <row r="5" spans="1:29" ht="15" customHeight="1" thickTop="1">
      <c r="A5" s="191"/>
      <c r="B5" s="191"/>
      <c r="C5" s="191"/>
      <c r="D5" s="191"/>
      <c r="E5" s="191"/>
      <c r="F5" s="191"/>
      <c r="G5" s="270" t="s">
        <v>112</v>
      </c>
      <c r="H5" s="270"/>
      <c r="I5" s="270"/>
      <c r="J5" s="270"/>
      <c r="K5" s="270"/>
      <c r="L5" s="192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AA5" s="227" t="s">
        <v>242</v>
      </c>
      <c r="AB5" s="228" t="s">
        <v>243</v>
      </c>
      <c r="AC5" s="229" t="s">
        <v>244</v>
      </c>
    </row>
    <row r="6" spans="1:29" ht="12.75" customHeight="1">
      <c r="A6" s="89" t="s">
        <v>114</v>
      </c>
      <c r="B6" s="191"/>
      <c r="C6" s="193"/>
      <c r="D6" s="193"/>
      <c r="E6" s="234" t="s">
        <v>26</v>
      </c>
      <c r="F6" s="234"/>
      <c r="G6" s="193"/>
      <c r="H6" s="193"/>
      <c r="I6" s="235" t="s">
        <v>30</v>
      </c>
      <c r="J6" s="235"/>
      <c r="K6" s="234" t="s">
        <v>32</v>
      </c>
      <c r="L6" s="234"/>
      <c r="M6" s="193"/>
      <c r="N6" s="193"/>
      <c r="O6" s="234" t="s">
        <v>36</v>
      </c>
      <c r="P6" s="234"/>
      <c r="Q6" s="193"/>
      <c r="R6" s="193"/>
      <c r="S6" s="234" t="s">
        <v>36</v>
      </c>
      <c r="T6" s="234"/>
      <c r="U6" s="193"/>
      <c r="V6" s="193"/>
      <c r="W6" s="234" t="s">
        <v>45</v>
      </c>
      <c r="X6" s="234"/>
      <c r="Y6" s="226" t="s">
        <v>47</v>
      </c>
      <c r="Z6" s="230"/>
      <c r="AA6" s="238" t="s">
        <v>245</v>
      </c>
      <c r="AB6" s="227" t="s">
        <v>116</v>
      </c>
      <c r="AC6" s="227" t="s">
        <v>116</v>
      </c>
    </row>
    <row r="7" spans="1:29" ht="12.75">
      <c r="A7" s="106" t="s">
        <v>35</v>
      </c>
      <c r="B7" s="194" t="s">
        <v>77</v>
      </c>
      <c r="C7" s="234" t="s">
        <v>24</v>
      </c>
      <c r="D7" s="234"/>
      <c r="E7" s="234" t="s">
        <v>24</v>
      </c>
      <c r="F7" s="234"/>
      <c r="G7" s="234" t="s">
        <v>29</v>
      </c>
      <c r="H7" s="234"/>
      <c r="I7" s="234" t="s">
        <v>27</v>
      </c>
      <c r="J7" s="234"/>
      <c r="K7" s="234" t="s">
        <v>27</v>
      </c>
      <c r="L7" s="234"/>
      <c r="M7" s="234" t="s">
        <v>34</v>
      </c>
      <c r="N7" s="234"/>
      <c r="O7" s="234" t="s">
        <v>38</v>
      </c>
      <c r="P7" s="234"/>
      <c r="Q7" s="234" t="s">
        <v>40</v>
      </c>
      <c r="R7" s="234"/>
      <c r="S7" s="234" t="s">
        <v>41</v>
      </c>
      <c r="T7" s="234"/>
      <c r="U7" s="234" t="s">
        <v>113</v>
      </c>
      <c r="V7" s="234"/>
      <c r="W7" s="234" t="s">
        <v>46</v>
      </c>
      <c r="X7" s="234"/>
      <c r="Y7" s="230" t="s">
        <v>48</v>
      </c>
      <c r="Z7" s="230"/>
      <c r="AA7" s="239"/>
      <c r="AB7" s="227" t="s">
        <v>184</v>
      </c>
      <c r="AC7" s="227" t="s">
        <v>240</v>
      </c>
    </row>
    <row r="8" spans="1:29" ht="12.75">
      <c r="A8" s="195" t="s">
        <v>115</v>
      </c>
      <c r="B8" s="196" t="s">
        <v>116</v>
      </c>
      <c r="C8" s="270" t="s">
        <v>25</v>
      </c>
      <c r="D8" s="270"/>
      <c r="E8" s="270" t="s">
        <v>25</v>
      </c>
      <c r="F8" s="270"/>
      <c r="G8" s="270" t="s">
        <v>28</v>
      </c>
      <c r="H8" s="270"/>
      <c r="I8" s="270" t="s">
        <v>31</v>
      </c>
      <c r="J8" s="270"/>
      <c r="K8" s="270" t="s">
        <v>33</v>
      </c>
      <c r="L8" s="270"/>
      <c r="M8" s="270" t="s">
        <v>35</v>
      </c>
      <c r="N8" s="270"/>
      <c r="O8" s="270" t="s">
        <v>39</v>
      </c>
      <c r="P8" s="270"/>
      <c r="Q8" s="270" t="s">
        <v>39</v>
      </c>
      <c r="R8" s="270"/>
      <c r="S8" s="270" t="s">
        <v>42</v>
      </c>
      <c r="T8" s="270"/>
      <c r="U8" s="270" t="s">
        <v>44</v>
      </c>
      <c r="V8" s="270"/>
      <c r="W8" s="270" t="s">
        <v>44</v>
      </c>
      <c r="X8" s="270"/>
      <c r="Y8" s="231" t="s">
        <v>246</v>
      </c>
      <c r="Z8" s="232"/>
      <c r="AA8" s="240"/>
      <c r="AB8" s="233" t="s">
        <v>185</v>
      </c>
      <c r="AC8" s="233" t="s">
        <v>185</v>
      </c>
    </row>
    <row r="9" spans="1:29" s="112" customFormat="1" ht="12.75">
      <c r="A9" s="197" t="s">
        <v>76</v>
      </c>
      <c r="B9" s="222">
        <f>SUM(C9:Y9)</f>
        <v>507752987.25</v>
      </c>
      <c r="C9" s="198">
        <f aca="true" t="shared" si="0" ref="C9:S9">SUM(C11:C38)</f>
        <v>17437664.960000005</v>
      </c>
      <c r="D9" s="198"/>
      <c r="E9" s="198">
        <f t="shared" si="0"/>
        <v>14022185.920000002</v>
      </c>
      <c r="F9" s="198"/>
      <c r="G9" s="198">
        <f t="shared" si="0"/>
        <v>162776985.63000005</v>
      </c>
      <c r="H9" s="198"/>
      <c r="I9" s="198">
        <f t="shared" si="0"/>
        <v>24640467.039999995</v>
      </c>
      <c r="J9" s="198"/>
      <c r="K9" s="198">
        <f t="shared" si="0"/>
        <v>38955324.31999999</v>
      </c>
      <c r="L9" s="198"/>
      <c r="M9" s="198">
        <f t="shared" si="0"/>
        <v>147957626.59999996</v>
      </c>
      <c r="N9" s="198"/>
      <c r="O9" s="198">
        <f t="shared" si="0"/>
        <v>4463854.12</v>
      </c>
      <c r="P9" s="198"/>
      <c r="Q9" s="198">
        <f t="shared" si="0"/>
        <v>2063786.0899999999</v>
      </c>
      <c r="R9" s="198">
        <f t="shared" si="0"/>
        <v>0</v>
      </c>
      <c r="S9" s="198">
        <f t="shared" si="0"/>
        <v>6051944.8999999985</v>
      </c>
      <c r="T9" s="198"/>
      <c r="U9" s="198">
        <f>SUM(U11:U38)</f>
        <v>532793.96</v>
      </c>
      <c r="V9" s="198"/>
      <c r="W9" s="198">
        <f>SUM(W11:W38)</f>
        <v>36300.479999999996</v>
      </c>
      <c r="X9" s="198"/>
      <c r="Y9" s="198">
        <f>SUM(Y11:Y38)</f>
        <v>88814053.22999999</v>
      </c>
      <c r="Z9" s="199"/>
      <c r="AA9" s="198">
        <f>SUM(AA11:AA38)</f>
        <v>89402825.26999995</v>
      </c>
      <c r="AB9" s="198">
        <f>SUM(AB11:AB38)</f>
        <v>247176.36</v>
      </c>
      <c r="AC9" s="198">
        <f>SUM(AC11:AC38)</f>
        <v>341595.68</v>
      </c>
    </row>
    <row r="10" spans="1:29" ht="12.75">
      <c r="A10" s="89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</row>
    <row r="11" spans="1:29" ht="12.75">
      <c r="A11" s="89" t="s">
        <v>52</v>
      </c>
      <c r="B11" s="191">
        <f>SUM(C11:Y11)</f>
        <v>8490706.83</v>
      </c>
      <c r="C11" s="200">
        <v>0</v>
      </c>
      <c r="D11" s="191"/>
      <c r="E11" s="199">
        <v>134910.55</v>
      </c>
      <c r="F11" s="201"/>
      <c r="G11" s="142">
        <v>3135778.39</v>
      </c>
      <c r="H11" s="201"/>
      <c r="I11" s="199">
        <v>528860.28</v>
      </c>
      <c r="J11" s="201"/>
      <c r="K11" s="202">
        <v>398902.56</v>
      </c>
      <c r="L11" s="201"/>
      <c r="M11" s="202">
        <v>2437884.05</v>
      </c>
      <c r="N11" s="201"/>
      <c r="O11" s="200">
        <v>0</v>
      </c>
      <c r="P11" s="201"/>
      <c r="Q11" s="159">
        <v>0</v>
      </c>
      <c r="R11" s="201"/>
      <c r="S11" s="199">
        <v>60859.61</v>
      </c>
      <c r="T11" s="201"/>
      <c r="U11" s="199">
        <v>5363.45</v>
      </c>
      <c r="V11" s="201"/>
      <c r="W11" s="200">
        <v>0</v>
      </c>
      <c r="X11" s="201"/>
      <c r="Y11" s="199">
        <f>AA11-AB11-AC11</f>
        <v>1788147.94</v>
      </c>
      <c r="Z11" s="199"/>
      <c r="AA11" s="199">
        <v>1794280.19</v>
      </c>
      <c r="AB11" s="191">
        <v>6132.25</v>
      </c>
      <c r="AC11" s="191">
        <v>0</v>
      </c>
    </row>
    <row r="12" spans="1:29" ht="12.75">
      <c r="A12" s="89" t="s">
        <v>53</v>
      </c>
      <c r="B12" s="191">
        <f>SUM(C12:Y12)</f>
        <v>35599866.410000004</v>
      </c>
      <c r="C12" s="199">
        <v>1016655.6</v>
      </c>
      <c r="D12" s="191"/>
      <c r="E12" s="142">
        <v>1238953.74</v>
      </c>
      <c r="F12" s="201"/>
      <c r="G12" s="142">
        <v>9445618.03</v>
      </c>
      <c r="H12" s="201"/>
      <c r="I12" s="199">
        <v>935255.58</v>
      </c>
      <c r="J12" s="201"/>
      <c r="K12" s="202">
        <v>1358821.96</v>
      </c>
      <c r="L12" s="201"/>
      <c r="M12" s="202">
        <v>13520272.559999997</v>
      </c>
      <c r="N12" s="201"/>
      <c r="O12" s="199">
        <v>218171.76</v>
      </c>
      <c r="P12" s="201"/>
      <c r="Q12" s="203">
        <v>0</v>
      </c>
      <c r="R12" s="201"/>
      <c r="S12" s="199">
        <v>148245.78</v>
      </c>
      <c r="T12" s="201"/>
      <c r="U12" s="199">
        <v>96429.14</v>
      </c>
      <c r="V12" s="201"/>
      <c r="W12" s="200">
        <v>0</v>
      </c>
      <c r="X12" s="201"/>
      <c r="Y12" s="199">
        <f>AA12-AB12-AC12</f>
        <v>7621442.259999999</v>
      </c>
      <c r="Z12" s="199"/>
      <c r="AA12" s="199">
        <v>7627079.029999998</v>
      </c>
      <c r="AB12" s="191">
        <v>3472.1</v>
      </c>
      <c r="AC12" s="191">
        <v>2164.67</v>
      </c>
    </row>
    <row r="13" spans="1:29" ht="12.75">
      <c r="A13" s="89" t="s">
        <v>75</v>
      </c>
      <c r="B13" s="191">
        <f>SUM(C13:Y13)</f>
        <v>108405343.54</v>
      </c>
      <c r="C13" s="199">
        <v>7523100.100000001</v>
      </c>
      <c r="D13" s="191"/>
      <c r="E13" s="199">
        <v>3029708.25</v>
      </c>
      <c r="F13" s="201"/>
      <c r="G13" s="202">
        <v>39004746.860000014</v>
      </c>
      <c r="H13" s="201"/>
      <c r="I13" s="199">
        <v>7594627.880000001</v>
      </c>
      <c r="J13" s="201"/>
      <c r="K13" s="202">
        <v>13356686.359999998</v>
      </c>
      <c r="L13" s="201"/>
      <c r="M13" s="202">
        <v>20199283.16</v>
      </c>
      <c r="N13" s="201"/>
      <c r="O13" s="199">
        <v>633082.59</v>
      </c>
      <c r="P13" s="201"/>
      <c r="Q13" s="203">
        <v>0</v>
      </c>
      <c r="R13" s="201"/>
      <c r="S13" s="199">
        <v>1520589.6</v>
      </c>
      <c r="T13" s="201"/>
      <c r="U13" s="199">
        <v>67480</v>
      </c>
      <c r="V13" s="201"/>
      <c r="W13" s="200">
        <v>0</v>
      </c>
      <c r="X13" s="201"/>
      <c r="Y13" s="199">
        <f>AA13-AB13-AC13</f>
        <v>15476038.739999998</v>
      </c>
      <c r="Z13" s="199"/>
      <c r="AA13" s="202">
        <v>15516826.809999999</v>
      </c>
      <c r="AB13" s="191">
        <v>0</v>
      </c>
      <c r="AC13" s="191">
        <v>40788.07</v>
      </c>
    </row>
    <row r="14" spans="1:29" ht="12.75">
      <c r="A14" s="89" t="s">
        <v>54</v>
      </c>
      <c r="B14" s="191">
        <f>SUM(C14:Y14)</f>
        <v>67013290.00000002</v>
      </c>
      <c r="C14" s="199">
        <v>3804897.09</v>
      </c>
      <c r="D14" s="191"/>
      <c r="E14" s="199">
        <v>874242.63</v>
      </c>
      <c r="F14" s="201"/>
      <c r="G14" s="202">
        <v>19151594.650000013</v>
      </c>
      <c r="H14" s="201"/>
      <c r="I14" s="199">
        <v>2063983.7</v>
      </c>
      <c r="J14" s="201"/>
      <c r="K14" s="202">
        <v>3752656.17</v>
      </c>
      <c r="L14" s="201"/>
      <c r="M14" s="202">
        <v>20736569.600000005</v>
      </c>
      <c r="N14" s="201"/>
      <c r="O14" s="199">
        <v>1297287.09</v>
      </c>
      <c r="P14" s="201"/>
      <c r="Q14" s="159">
        <v>1211925.5</v>
      </c>
      <c r="R14" s="201"/>
      <c r="S14" s="199">
        <v>1207466.09</v>
      </c>
      <c r="T14" s="201"/>
      <c r="U14" s="199">
        <v>153600</v>
      </c>
      <c r="V14" s="201"/>
      <c r="W14" s="199">
        <v>0</v>
      </c>
      <c r="X14" s="201"/>
      <c r="Y14" s="199">
        <f>AA14-AB14-AC14</f>
        <v>12759067.479999999</v>
      </c>
      <c r="Z14" s="199"/>
      <c r="AA14" s="199">
        <v>12912016.969999999</v>
      </c>
      <c r="AB14" s="191">
        <v>2137.69</v>
      </c>
      <c r="AC14" s="191">
        <v>150811.8</v>
      </c>
    </row>
    <row r="15" spans="1:29" ht="12.75">
      <c r="A15" s="89" t="s">
        <v>55</v>
      </c>
      <c r="B15" s="191">
        <f>SUM(C15:Y15)</f>
        <v>5540324.75</v>
      </c>
      <c r="C15" s="199">
        <v>113748.47</v>
      </c>
      <c r="D15" s="191"/>
      <c r="E15" s="199">
        <v>65947.44</v>
      </c>
      <c r="F15" s="201"/>
      <c r="G15" s="202">
        <v>1417768.73</v>
      </c>
      <c r="H15" s="201"/>
      <c r="I15" s="199">
        <v>137703.34</v>
      </c>
      <c r="J15" s="201"/>
      <c r="K15" s="202">
        <v>126762.61</v>
      </c>
      <c r="L15" s="201"/>
      <c r="M15" s="202">
        <v>2381860</v>
      </c>
      <c r="N15" s="201"/>
      <c r="O15" s="199">
        <v>0</v>
      </c>
      <c r="P15" s="201"/>
      <c r="Q15" s="159">
        <v>131131.49</v>
      </c>
      <c r="R15" s="201"/>
      <c r="S15" s="199">
        <v>44961.6</v>
      </c>
      <c r="T15" s="201"/>
      <c r="U15" s="199">
        <v>982.8</v>
      </c>
      <c r="V15" s="201"/>
      <c r="W15" s="200">
        <v>0</v>
      </c>
      <c r="X15" s="201"/>
      <c r="Y15" s="199">
        <f>AA15-AB15-AC15</f>
        <v>1119458.27</v>
      </c>
      <c r="Z15" s="199"/>
      <c r="AA15" s="199">
        <v>1163206.21</v>
      </c>
      <c r="AB15" s="191">
        <v>21678.89</v>
      </c>
      <c r="AC15" s="191">
        <v>22069.05</v>
      </c>
    </row>
    <row r="16" spans="1:29" ht="12.75">
      <c r="A16" s="89"/>
      <c r="B16" s="191"/>
      <c r="C16" s="204"/>
      <c r="D16" s="191"/>
      <c r="E16" s="200"/>
      <c r="F16" s="201"/>
      <c r="G16" s="201"/>
      <c r="H16" s="201"/>
      <c r="I16" s="200"/>
      <c r="J16" s="201"/>
      <c r="K16" s="201"/>
      <c r="L16" s="201"/>
      <c r="M16" s="201"/>
      <c r="N16" s="201"/>
      <c r="O16" s="200"/>
      <c r="P16" s="201"/>
      <c r="Q16" s="205"/>
      <c r="R16" s="201"/>
      <c r="S16" s="200"/>
      <c r="T16" s="201"/>
      <c r="U16" s="200"/>
      <c r="V16" s="201"/>
      <c r="W16" s="205"/>
      <c r="X16" s="201"/>
      <c r="Y16" s="200"/>
      <c r="Z16" s="200"/>
      <c r="AA16" s="200"/>
      <c r="AB16" s="191"/>
      <c r="AC16" s="191"/>
    </row>
    <row r="17" spans="1:29" ht="12.75">
      <c r="A17" s="89" t="s">
        <v>56</v>
      </c>
      <c r="B17" s="191">
        <f>SUM(C17:Y17)</f>
        <v>4112384.08</v>
      </c>
      <c r="C17" s="199">
        <v>93468.37</v>
      </c>
      <c r="D17" s="191"/>
      <c r="E17" s="199">
        <v>142803.28</v>
      </c>
      <c r="F17" s="201"/>
      <c r="G17" s="202">
        <v>918261.63</v>
      </c>
      <c r="H17" s="201"/>
      <c r="I17" s="199">
        <v>242655.61</v>
      </c>
      <c r="J17" s="201"/>
      <c r="K17" s="202">
        <v>564327.74</v>
      </c>
      <c r="L17" s="201"/>
      <c r="M17" s="202">
        <v>1224831.9</v>
      </c>
      <c r="N17" s="201"/>
      <c r="O17" s="199">
        <v>66566.21</v>
      </c>
      <c r="P17" s="201"/>
      <c r="Q17" s="159">
        <v>145245.49</v>
      </c>
      <c r="R17" s="201"/>
      <c r="S17" s="199">
        <v>85077.11</v>
      </c>
      <c r="T17" s="201"/>
      <c r="U17" s="199">
        <v>8400</v>
      </c>
      <c r="V17" s="201"/>
      <c r="W17" s="200">
        <v>0</v>
      </c>
      <c r="X17" s="201"/>
      <c r="Y17" s="199">
        <f>AA17-AB17-AC17</f>
        <v>620746.74</v>
      </c>
      <c r="Z17" s="199"/>
      <c r="AA17" s="199">
        <v>621128.76</v>
      </c>
      <c r="AB17" s="191">
        <v>0</v>
      </c>
      <c r="AC17" s="191">
        <v>382.02</v>
      </c>
    </row>
    <row r="18" spans="1:29" ht="12.75">
      <c r="A18" s="89" t="s">
        <v>57</v>
      </c>
      <c r="B18" s="191">
        <f>SUM(C18:Y18)</f>
        <v>9640681.19</v>
      </c>
      <c r="C18" s="199">
        <v>206483.81</v>
      </c>
      <c r="D18" s="191"/>
      <c r="E18" s="199">
        <v>507790.56</v>
      </c>
      <c r="F18" s="201"/>
      <c r="G18" s="202">
        <v>1893597.53</v>
      </c>
      <c r="H18" s="201"/>
      <c r="I18" s="199">
        <v>243665.14</v>
      </c>
      <c r="J18" s="201"/>
      <c r="K18" s="202">
        <v>261017.54</v>
      </c>
      <c r="L18" s="201"/>
      <c r="M18" s="202">
        <v>4777970.02</v>
      </c>
      <c r="N18" s="201"/>
      <c r="O18" s="199">
        <v>1017.06</v>
      </c>
      <c r="P18" s="201"/>
      <c r="Q18" s="159">
        <v>41265.91</v>
      </c>
      <c r="R18" s="201"/>
      <c r="S18" s="199">
        <v>98159.06</v>
      </c>
      <c r="T18" s="201"/>
      <c r="U18" s="199">
        <v>0</v>
      </c>
      <c r="V18" s="201"/>
      <c r="W18" s="200">
        <v>0</v>
      </c>
      <c r="X18" s="201"/>
      <c r="Y18" s="199">
        <f>AA18-AB18-AC18</f>
        <v>1609714.56</v>
      </c>
      <c r="Z18" s="199"/>
      <c r="AA18" s="199">
        <v>1637687.02</v>
      </c>
      <c r="AB18" s="191">
        <v>27972.46</v>
      </c>
      <c r="AC18" s="191">
        <v>0</v>
      </c>
    </row>
    <row r="19" spans="1:29" ht="12.75">
      <c r="A19" s="89" t="s">
        <v>58</v>
      </c>
      <c r="B19" s="191">
        <f>SUM(C19:Y19)</f>
        <v>7094467.750000001</v>
      </c>
      <c r="C19" s="199">
        <v>164619</v>
      </c>
      <c r="D19" s="191"/>
      <c r="E19" s="199">
        <v>107148.56</v>
      </c>
      <c r="F19" s="201"/>
      <c r="G19" s="202">
        <v>1992709.34</v>
      </c>
      <c r="H19" s="201"/>
      <c r="I19" s="199">
        <v>223821.04</v>
      </c>
      <c r="J19" s="201"/>
      <c r="K19" s="202">
        <v>81347.28</v>
      </c>
      <c r="L19" s="201"/>
      <c r="M19" s="202">
        <v>2945759.44</v>
      </c>
      <c r="N19" s="201"/>
      <c r="O19" s="199">
        <v>444.4</v>
      </c>
      <c r="P19" s="201"/>
      <c r="Q19" s="159">
        <v>39890</v>
      </c>
      <c r="R19" s="201"/>
      <c r="S19" s="199">
        <v>110428.37</v>
      </c>
      <c r="T19" s="201"/>
      <c r="U19" s="199">
        <v>189.5</v>
      </c>
      <c r="V19" s="201"/>
      <c r="W19" s="200">
        <v>0</v>
      </c>
      <c r="X19" s="201"/>
      <c r="Y19" s="199">
        <f>AA19-AB19-AC19</f>
        <v>1428110.82</v>
      </c>
      <c r="Z19" s="199"/>
      <c r="AA19" s="199">
        <v>1428110.82</v>
      </c>
      <c r="AB19" s="191">
        <v>0</v>
      </c>
      <c r="AC19" s="191"/>
    </row>
    <row r="20" spans="1:29" ht="12.75">
      <c r="A20" s="89" t="s">
        <v>59</v>
      </c>
      <c r="B20" s="191">
        <f>SUM(C20:Y20)</f>
        <v>8562474.92</v>
      </c>
      <c r="C20" s="199">
        <v>106678.58</v>
      </c>
      <c r="D20" s="191"/>
      <c r="E20" s="199">
        <v>80985.11</v>
      </c>
      <c r="F20" s="201"/>
      <c r="G20" s="202">
        <v>2123307.29</v>
      </c>
      <c r="H20" s="201"/>
      <c r="I20" s="199">
        <v>1237868.14</v>
      </c>
      <c r="J20" s="201"/>
      <c r="K20" s="202">
        <v>245067.26</v>
      </c>
      <c r="L20" s="201"/>
      <c r="M20" s="202">
        <v>3305649.78</v>
      </c>
      <c r="N20" s="201"/>
      <c r="O20" s="199">
        <v>0</v>
      </c>
      <c r="P20" s="201"/>
      <c r="Q20" s="159">
        <v>0</v>
      </c>
      <c r="R20" s="201"/>
      <c r="S20" s="199">
        <v>90007.95</v>
      </c>
      <c r="T20" s="201"/>
      <c r="U20" s="199">
        <v>70.54</v>
      </c>
      <c r="V20" s="201"/>
      <c r="W20" s="200">
        <v>0</v>
      </c>
      <c r="X20" s="201"/>
      <c r="Y20" s="199">
        <f>AA20-AB20-AC20</f>
        <v>1372840.27</v>
      </c>
      <c r="Z20" s="199"/>
      <c r="AA20" s="199">
        <v>1397883.39</v>
      </c>
      <c r="AB20" s="191">
        <v>17749.66</v>
      </c>
      <c r="AC20" s="191">
        <v>7293.46</v>
      </c>
    </row>
    <row r="21" spans="1:29" ht="12.75">
      <c r="A21" s="89" t="s">
        <v>60</v>
      </c>
      <c r="B21" s="191">
        <f>SUM(C21:Y21)</f>
        <v>4690658.33</v>
      </c>
      <c r="C21" s="199">
        <v>187347.06</v>
      </c>
      <c r="D21" s="191"/>
      <c r="E21" s="199">
        <v>41119.21</v>
      </c>
      <c r="F21" s="201"/>
      <c r="G21" s="202">
        <v>1605683.18</v>
      </c>
      <c r="H21" s="201"/>
      <c r="I21" s="199">
        <v>296795.06</v>
      </c>
      <c r="J21" s="201"/>
      <c r="K21" s="202">
        <v>250168.44</v>
      </c>
      <c r="L21" s="201"/>
      <c r="M21" s="202">
        <v>1597413.02</v>
      </c>
      <c r="N21" s="201"/>
      <c r="O21" s="200">
        <v>0</v>
      </c>
      <c r="P21" s="201"/>
      <c r="Q21" s="159">
        <v>28175</v>
      </c>
      <c r="R21" s="201"/>
      <c r="S21" s="199">
        <v>30495.33</v>
      </c>
      <c r="T21" s="201"/>
      <c r="U21" s="199">
        <v>9467.89</v>
      </c>
      <c r="V21" s="201"/>
      <c r="W21" s="200">
        <v>0</v>
      </c>
      <c r="X21" s="201"/>
      <c r="Y21" s="199">
        <f>AA21-AB21-AC21</f>
        <v>643994.1399999999</v>
      </c>
      <c r="Z21" s="199"/>
      <c r="AA21" s="142">
        <v>667839.69</v>
      </c>
      <c r="AB21" s="191">
        <v>23845.55</v>
      </c>
      <c r="AC21" s="191">
        <v>0</v>
      </c>
    </row>
    <row r="22" spans="1:29" ht="12.75">
      <c r="A22" s="89"/>
      <c r="B22" s="191"/>
      <c r="C22" s="204"/>
      <c r="D22" s="191"/>
      <c r="E22" s="200"/>
      <c r="F22" s="201"/>
      <c r="G22" s="201"/>
      <c r="H22" s="201"/>
      <c r="I22" s="200"/>
      <c r="J22" s="201"/>
      <c r="K22" s="201"/>
      <c r="L22" s="201"/>
      <c r="M22" s="201"/>
      <c r="N22" s="201"/>
      <c r="O22" s="200"/>
      <c r="P22" s="201"/>
      <c r="Q22" s="203"/>
      <c r="R22" s="201"/>
      <c r="S22" s="200"/>
      <c r="T22" s="201"/>
      <c r="U22" s="200"/>
      <c r="V22" s="201"/>
      <c r="W22" s="200"/>
      <c r="X22" s="201"/>
      <c r="Y22" s="200"/>
      <c r="Z22" s="200"/>
      <c r="AA22" s="200"/>
      <c r="AB22" s="191"/>
      <c r="AC22" s="191"/>
    </row>
    <row r="23" spans="1:29" ht="12.75">
      <c r="A23" s="89" t="s">
        <v>61</v>
      </c>
      <c r="B23" s="191">
        <f>SUM(C23:Y23)</f>
        <v>13763904.93</v>
      </c>
      <c r="C23" s="199">
        <v>102122.93</v>
      </c>
      <c r="D23" s="191"/>
      <c r="E23" s="199">
        <v>241266.75</v>
      </c>
      <c r="F23" s="201"/>
      <c r="G23" s="202">
        <v>3638580.72</v>
      </c>
      <c r="H23" s="201"/>
      <c r="I23" s="199">
        <v>204088.35</v>
      </c>
      <c r="J23" s="201"/>
      <c r="K23" s="202">
        <v>405319.61</v>
      </c>
      <c r="L23" s="201"/>
      <c r="M23" s="202">
        <v>6089553.22</v>
      </c>
      <c r="N23" s="201"/>
      <c r="O23" s="199">
        <v>15710.13</v>
      </c>
      <c r="P23" s="201"/>
      <c r="Q23" s="203">
        <v>0</v>
      </c>
      <c r="R23" s="201"/>
      <c r="S23" s="199">
        <v>46835.53</v>
      </c>
      <c r="T23" s="201"/>
      <c r="U23" s="202">
        <v>6530.54</v>
      </c>
      <c r="V23" s="201"/>
      <c r="W23" s="199">
        <v>23860.46</v>
      </c>
      <c r="X23" s="201"/>
      <c r="Y23" s="199">
        <f>AA23-AB23-AC23</f>
        <v>2990036.69</v>
      </c>
      <c r="Z23" s="199"/>
      <c r="AA23" s="206">
        <v>3027831.85</v>
      </c>
      <c r="AB23" s="191">
        <v>37795.16</v>
      </c>
      <c r="AC23" s="191">
        <v>0</v>
      </c>
    </row>
    <row r="24" spans="1:29" ht="12.75">
      <c r="A24" s="89" t="s">
        <v>62</v>
      </c>
      <c r="B24" s="191">
        <f>SUM(C24:Y24)</f>
        <v>3455806.1300000004</v>
      </c>
      <c r="C24" s="199">
        <v>73369.56</v>
      </c>
      <c r="D24" s="191"/>
      <c r="E24" s="199">
        <v>67304.76</v>
      </c>
      <c r="F24" s="201"/>
      <c r="G24" s="202">
        <v>1555027.63</v>
      </c>
      <c r="H24" s="201"/>
      <c r="I24" s="199">
        <v>197299.01</v>
      </c>
      <c r="J24" s="201"/>
      <c r="K24" s="202">
        <v>120719.36</v>
      </c>
      <c r="L24" s="201"/>
      <c r="M24" s="202">
        <v>732152.3</v>
      </c>
      <c r="N24" s="201"/>
      <c r="O24" s="199">
        <v>1029</v>
      </c>
      <c r="P24" s="201"/>
      <c r="Q24" s="159">
        <v>125</v>
      </c>
      <c r="R24" s="201"/>
      <c r="S24" s="199">
        <v>7572.37</v>
      </c>
      <c r="T24" s="201"/>
      <c r="U24" s="199">
        <v>78.5</v>
      </c>
      <c r="V24" s="201"/>
      <c r="W24" s="200">
        <v>0</v>
      </c>
      <c r="X24" s="201"/>
      <c r="Y24" s="199">
        <f>AA24-AB24-AC24</f>
        <v>701128.64</v>
      </c>
      <c r="Z24" s="199"/>
      <c r="AA24" s="199">
        <v>702014.29</v>
      </c>
      <c r="AB24" s="191">
        <v>0</v>
      </c>
      <c r="AC24" s="191">
        <v>885.65</v>
      </c>
    </row>
    <row r="25" spans="1:29" ht="12.75">
      <c r="A25" s="89" t="s">
        <v>63</v>
      </c>
      <c r="B25" s="191">
        <f>SUM(C25:Y25)</f>
        <v>16689547.879999995</v>
      </c>
      <c r="C25" s="199">
        <v>316253.05</v>
      </c>
      <c r="D25" s="191"/>
      <c r="E25" s="199">
        <v>465716.94</v>
      </c>
      <c r="F25" s="201"/>
      <c r="G25" s="202">
        <v>3760312.04</v>
      </c>
      <c r="H25" s="201"/>
      <c r="I25" s="199">
        <v>432200.43</v>
      </c>
      <c r="J25" s="201"/>
      <c r="K25" s="202">
        <v>930918.51</v>
      </c>
      <c r="L25" s="201"/>
      <c r="M25" s="202">
        <v>7077127.849999998</v>
      </c>
      <c r="N25" s="201"/>
      <c r="O25" s="199">
        <v>0</v>
      </c>
      <c r="P25" s="201"/>
      <c r="Q25" s="159">
        <v>20656.93</v>
      </c>
      <c r="R25" s="201"/>
      <c r="S25" s="199">
        <v>14336.67</v>
      </c>
      <c r="T25" s="201"/>
      <c r="U25" s="200">
        <v>0</v>
      </c>
      <c r="V25" s="201"/>
      <c r="W25" s="200">
        <v>0</v>
      </c>
      <c r="X25" s="201"/>
      <c r="Y25" s="199">
        <f>AA25-AB25-AC25</f>
        <v>3672025.46</v>
      </c>
      <c r="Z25" s="199"/>
      <c r="AA25" s="199">
        <v>3672025.46</v>
      </c>
      <c r="AB25" s="191">
        <v>0</v>
      </c>
      <c r="AC25" s="191">
        <v>0</v>
      </c>
    </row>
    <row r="26" spans="1:29" ht="12.75">
      <c r="A26" s="89" t="s">
        <v>64</v>
      </c>
      <c r="B26" s="191">
        <f>SUM(C26:Y26)</f>
        <v>14137578.129999999</v>
      </c>
      <c r="C26" s="199">
        <v>821058.17</v>
      </c>
      <c r="D26" s="191"/>
      <c r="E26" s="199">
        <v>199667.18</v>
      </c>
      <c r="F26" s="201"/>
      <c r="G26" s="202">
        <v>2874895.1</v>
      </c>
      <c r="H26" s="201"/>
      <c r="I26" s="199">
        <v>374549.79</v>
      </c>
      <c r="J26" s="201"/>
      <c r="K26" s="202">
        <v>953200.62</v>
      </c>
      <c r="L26" s="201"/>
      <c r="M26" s="202">
        <v>6553501.989999999</v>
      </c>
      <c r="N26" s="201"/>
      <c r="O26" s="199">
        <v>97732.16</v>
      </c>
      <c r="P26" s="201"/>
      <c r="Q26" s="159">
        <v>4835</v>
      </c>
      <c r="R26" s="201"/>
      <c r="S26" s="199">
        <v>125162.53</v>
      </c>
      <c r="T26" s="201"/>
      <c r="U26" s="200">
        <v>0</v>
      </c>
      <c r="V26" s="201"/>
      <c r="W26" s="200">
        <v>0</v>
      </c>
      <c r="X26" s="201"/>
      <c r="Y26" s="199">
        <f>AA26-AB26-AC26</f>
        <v>2132975.59</v>
      </c>
      <c r="Z26" s="199"/>
      <c r="AA26" s="199">
        <v>2132975.59</v>
      </c>
      <c r="AB26" s="191">
        <v>0</v>
      </c>
      <c r="AC26" s="191">
        <v>0</v>
      </c>
    </row>
    <row r="27" spans="1:29" ht="12.75">
      <c r="A27" s="89" t="s">
        <v>65</v>
      </c>
      <c r="B27" s="191">
        <f>SUM(C27:Y27)</f>
        <v>2423287.22</v>
      </c>
      <c r="C27" s="199">
        <v>30783.59</v>
      </c>
      <c r="D27" s="191"/>
      <c r="E27" s="199">
        <v>91136.42</v>
      </c>
      <c r="F27" s="201"/>
      <c r="G27" s="202">
        <v>935153.77</v>
      </c>
      <c r="H27" s="201"/>
      <c r="I27" s="199">
        <v>198497.69</v>
      </c>
      <c r="J27" s="201"/>
      <c r="K27" s="202">
        <v>102148.74</v>
      </c>
      <c r="L27" s="201"/>
      <c r="M27" s="202">
        <v>730117.91</v>
      </c>
      <c r="N27" s="201"/>
      <c r="O27" s="199">
        <v>0</v>
      </c>
      <c r="P27" s="201"/>
      <c r="Q27" s="159">
        <v>2995.51</v>
      </c>
      <c r="R27" s="201"/>
      <c r="S27" s="199">
        <v>112573.79</v>
      </c>
      <c r="T27" s="201"/>
      <c r="U27" s="199">
        <v>765.6</v>
      </c>
      <c r="V27" s="201"/>
      <c r="W27" s="200">
        <v>0</v>
      </c>
      <c r="X27" s="201"/>
      <c r="Y27" s="199">
        <f>AA27-AB27-AC27</f>
        <v>219114.19999999998</v>
      </c>
      <c r="Z27" s="199"/>
      <c r="AA27" s="199">
        <v>226684.58</v>
      </c>
      <c r="AB27" s="191">
        <v>7570.38</v>
      </c>
      <c r="AC27" s="191">
        <v>0</v>
      </c>
    </row>
    <row r="28" spans="1:29" ht="12.75">
      <c r="A28" s="89"/>
      <c r="B28" s="191"/>
      <c r="C28" s="204"/>
      <c r="D28" s="191"/>
      <c r="E28" s="200"/>
      <c r="F28" s="201"/>
      <c r="G28" s="201"/>
      <c r="H28" s="201"/>
      <c r="I28" s="200"/>
      <c r="J28" s="201"/>
      <c r="K28" s="201"/>
      <c r="L28" s="201"/>
      <c r="M28" s="201"/>
      <c r="N28" s="201"/>
      <c r="O28" s="200"/>
      <c r="P28" s="201"/>
      <c r="Q28" s="203"/>
      <c r="R28" s="201"/>
      <c r="S28" s="200"/>
      <c r="T28" s="201"/>
      <c r="U28" s="200"/>
      <c r="V28" s="201"/>
      <c r="W28" s="200"/>
      <c r="X28" s="201"/>
      <c r="Y28" s="200"/>
      <c r="Z28" s="200"/>
      <c r="AA28" s="200"/>
      <c r="AB28" s="191"/>
      <c r="AC28" s="191"/>
    </row>
    <row r="29" spans="1:29" ht="12.75">
      <c r="A29" s="207" t="s">
        <v>153</v>
      </c>
      <c r="B29" s="191">
        <f>SUM(C29:Y29)</f>
        <v>73523479.27</v>
      </c>
      <c r="C29" s="199">
        <v>357771.34</v>
      </c>
      <c r="D29" s="191"/>
      <c r="E29" s="199">
        <v>2453897.58</v>
      </c>
      <c r="F29" s="201"/>
      <c r="G29" s="202">
        <v>27436334.880000006</v>
      </c>
      <c r="H29" s="201"/>
      <c r="I29" s="199">
        <v>2869768.71</v>
      </c>
      <c r="J29" s="201"/>
      <c r="K29" s="202">
        <v>3305622.66</v>
      </c>
      <c r="L29" s="201"/>
      <c r="M29" s="202">
        <v>21166600.5</v>
      </c>
      <c r="N29" s="201"/>
      <c r="O29" s="199">
        <v>744418.28</v>
      </c>
      <c r="P29" s="201"/>
      <c r="Q29" s="203">
        <v>0</v>
      </c>
      <c r="R29" s="201"/>
      <c r="S29" s="199">
        <v>144251.74</v>
      </c>
      <c r="T29" s="201"/>
      <c r="U29" s="199">
        <v>104087.38</v>
      </c>
      <c r="V29" s="201"/>
      <c r="W29" s="200">
        <v>0</v>
      </c>
      <c r="X29" s="201"/>
      <c r="Y29" s="199">
        <f>AA29-AB29-AC29</f>
        <v>14940726.19999999</v>
      </c>
      <c r="Z29" s="199"/>
      <c r="AA29" s="199">
        <v>14957653.10999999</v>
      </c>
      <c r="AB29" s="191">
        <v>0</v>
      </c>
      <c r="AC29" s="191">
        <v>16926.91</v>
      </c>
    </row>
    <row r="30" spans="1:29" ht="12.75">
      <c r="A30" s="89" t="s">
        <v>67</v>
      </c>
      <c r="B30" s="191">
        <f>SUM(C30:Y30)</f>
        <v>76343281.23000002</v>
      </c>
      <c r="C30" s="199">
        <v>1528327.96</v>
      </c>
      <c r="D30" s="191"/>
      <c r="E30" s="142">
        <v>3097657.96</v>
      </c>
      <c r="F30" s="201"/>
      <c r="G30" s="202">
        <v>25489241.680000007</v>
      </c>
      <c r="H30" s="201"/>
      <c r="I30" s="199">
        <v>4021093.18</v>
      </c>
      <c r="J30" s="201"/>
      <c r="K30" s="202">
        <v>9893042.520000001</v>
      </c>
      <c r="L30" s="201"/>
      <c r="M30" s="202">
        <v>18678263.289999995</v>
      </c>
      <c r="N30" s="201"/>
      <c r="O30" s="199">
        <v>561060.99</v>
      </c>
      <c r="P30" s="201"/>
      <c r="Q30" s="159">
        <v>205661.53</v>
      </c>
      <c r="R30" s="201"/>
      <c r="S30" s="199">
        <v>1515218.56</v>
      </c>
      <c r="T30" s="201"/>
      <c r="U30" s="199">
        <v>62442.13</v>
      </c>
      <c r="V30" s="201"/>
      <c r="W30" s="199">
        <v>12440.02</v>
      </c>
      <c r="X30" s="201"/>
      <c r="Y30" s="199">
        <f>AA30-AB30-AC30</f>
        <v>11278831.409999996</v>
      </c>
      <c r="Z30" s="199"/>
      <c r="AA30" s="199">
        <v>11361353.119999995</v>
      </c>
      <c r="AB30" s="191">
        <v>24589.12</v>
      </c>
      <c r="AC30" s="191">
        <v>57932.59</v>
      </c>
    </row>
    <row r="31" spans="1:29" ht="12.75">
      <c r="A31" s="89" t="s">
        <v>68</v>
      </c>
      <c r="B31" s="191">
        <f>SUM(C31:Y31)</f>
        <v>4310807.87</v>
      </c>
      <c r="C31" s="199">
        <v>73272.8</v>
      </c>
      <c r="D31" s="191"/>
      <c r="E31" s="199">
        <v>89950.2</v>
      </c>
      <c r="F31" s="201"/>
      <c r="G31" s="202">
        <v>1462601.88</v>
      </c>
      <c r="H31" s="201"/>
      <c r="I31" s="199">
        <v>265843.32</v>
      </c>
      <c r="J31" s="201"/>
      <c r="K31" s="202">
        <v>143022.68</v>
      </c>
      <c r="L31" s="201"/>
      <c r="M31" s="202">
        <v>1404783.08</v>
      </c>
      <c r="N31" s="201"/>
      <c r="O31" s="200">
        <v>0</v>
      </c>
      <c r="P31" s="201"/>
      <c r="Q31" s="159">
        <v>3802.5</v>
      </c>
      <c r="R31" s="201"/>
      <c r="S31" s="199">
        <v>138459.27</v>
      </c>
      <c r="T31" s="201"/>
      <c r="U31" s="199">
        <v>1688.04</v>
      </c>
      <c r="V31" s="201"/>
      <c r="W31" s="200">
        <v>0</v>
      </c>
      <c r="X31" s="201"/>
      <c r="Y31" s="199">
        <f>AA31-AB31-AC31</f>
        <v>727384.1</v>
      </c>
      <c r="Z31" s="199"/>
      <c r="AA31" s="142">
        <v>764414.59</v>
      </c>
      <c r="AB31" s="191">
        <v>15322.72</v>
      </c>
      <c r="AC31" s="191">
        <v>21707.77</v>
      </c>
    </row>
    <row r="32" spans="1:29" ht="12.75">
      <c r="A32" s="89" t="s">
        <v>69</v>
      </c>
      <c r="B32" s="191">
        <f>SUM(C32:Y32)</f>
        <v>7981135.27</v>
      </c>
      <c r="C32" s="199">
        <v>197233.25</v>
      </c>
      <c r="D32" s="191"/>
      <c r="E32" s="199">
        <v>172813.83</v>
      </c>
      <c r="F32" s="201"/>
      <c r="G32" s="202">
        <v>2117878.95</v>
      </c>
      <c r="H32" s="201"/>
      <c r="I32" s="199">
        <v>329002.12</v>
      </c>
      <c r="J32" s="201"/>
      <c r="K32" s="202">
        <v>577381.18</v>
      </c>
      <c r="L32" s="201"/>
      <c r="M32" s="202">
        <v>2761437.4</v>
      </c>
      <c r="N32" s="201"/>
      <c r="O32" s="199">
        <v>40338.14</v>
      </c>
      <c r="P32" s="201"/>
      <c r="Q32" s="159">
        <v>188588.22</v>
      </c>
      <c r="R32" s="201"/>
      <c r="S32" s="199">
        <v>134351.79</v>
      </c>
      <c r="T32" s="201"/>
      <c r="U32" s="200">
        <v>0</v>
      </c>
      <c r="V32" s="201"/>
      <c r="W32" s="200">
        <v>0</v>
      </c>
      <c r="X32" s="201"/>
      <c r="Y32" s="199">
        <f>AA32-AB32-AC32</f>
        <v>1462110.3900000001</v>
      </c>
      <c r="Z32" s="199"/>
      <c r="AA32" s="199">
        <v>1499001.1</v>
      </c>
      <c r="AB32" s="191">
        <v>16818.3</v>
      </c>
      <c r="AC32" s="191">
        <v>20072.41</v>
      </c>
    </row>
    <row r="33" spans="1:29" ht="12.75">
      <c r="A33" s="89" t="s">
        <v>70</v>
      </c>
      <c r="B33" s="191">
        <f>SUM(C33:Y33)</f>
        <v>4714502.920000001</v>
      </c>
      <c r="C33" s="199">
        <v>27111.61</v>
      </c>
      <c r="D33" s="191"/>
      <c r="E33" s="199">
        <v>139241.61</v>
      </c>
      <c r="F33" s="201"/>
      <c r="G33" s="202">
        <v>1536390.52</v>
      </c>
      <c r="H33" s="201"/>
      <c r="I33" s="199">
        <v>589363.95</v>
      </c>
      <c r="J33" s="201"/>
      <c r="K33" s="202">
        <v>306035.41</v>
      </c>
      <c r="L33" s="201"/>
      <c r="M33" s="202">
        <v>648918.39</v>
      </c>
      <c r="N33" s="201"/>
      <c r="O33" s="199">
        <v>728924.33</v>
      </c>
      <c r="P33" s="201"/>
      <c r="Q33" s="159">
        <v>8874.2</v>
      </c>
      <c r="R33" s="201"/>
      <c r="S33" s="199">
        <v>35745.06</v>
      </c>
      <c r="T33" s="201"/>
      <c r="U33" s="199">
        <v>5229.5</v>
      </c>
      <c r="V33" s="201"/>
      <c r="W33" s="200">
        <v>0</v>
      </c>
      <c r="X33" s="201"/>
      <c r="Y33" s="199">
        <f>AA33-AB33-AC33</f>
        <v>688668.34</v>
      </c>
      <c r="Z33" s="199"/>
      <c r="AA33" s="199">
        <v>693585.09</v>
      </c>
      <c r="AB33" s="191">
        <v>4916.75</v>
      </c>
      <c r="AC33" s="191">
        <v>0</v>
      </c>
    </row>
    <row r="34" spans="1:29" ht="12.75">
      <c r="A34" s="89"/>
      <c r="B34" s="191"/>
      <c r="C34" s="204"/>
      <c r="D34" s="191"/>
      <c r="E34" s="200"/>
      <c r="F34" s="201"/>
      <c r="G34" s="201"/>
      <c r="H34" s="201"/>
      <c r="I34" s="200"/>
      <c r="J34" s="201"/>
      <c r="K34" s="201"/>
      <c r="L34" s="201"/>
      <c r="M34" s="201"/>
      <c r="N34" s="201"/>
      <c r="O34" s="200"/>
      <c r="P34" s="201"/>
      <c r="Q34" s="203"/>
      <c r="R34" s="201"/>
      <c r="S34" s="199"/>
      <c r="T34" s="201"/>
      <c r="U34" s="200"/>
      <c r="V34" s="201"/>
      <c r="W34" s="200"/>
      <c r="X34" s="201"/>
      <c r="Y34" s="200"/>
      <c r="Z34" s="200"/>
      <c r="AA34" s="200"/>
      <c r="AB34" s="191"/>
      <c r="AC34" s="191"/>
    </row>
    <row r="35" spans="1:29" ht="12.75">
      <c r="A35" s="89" t="s">
        <v>71</v>
      </c>
      <c r="B35" s="191">
        <f>SUM(C35:Y35)</f>
        <v>2160848.54</v>
      </c>
      <c r="C35" s="199">
        <v>50576.4</v>
      </c>
      <c r="D35" s="191"/>
      <c r="E35" s="199">
        <v>82336.71</v>
      </c>
      <c r="F35" s="201"/>
      <c r="G35" s="202">
        <v>747324.72</v>
      </c>
      <c r="H35" s="201"/>
      <c r="I35" s="199">
        <v>85785.41</v>
      </c>
      <c r="J35" s="201"/>
      <c r="K35" s="202">
        <v>105908.48</v>
      </c>
      <c r="L35" s="201"/>
      <c r="M35" s="202">
        <v>784399.93</v>
      </c>
      <c r="N35" s="201"/>
      <c r="O35" s="208">
        <v>17000</v>
      </c>
      <c r="P35" s="201"/>
      <c r="Q35" s="203">
        <v>0</v>
      </c>
      <c r="R35" s="201"/>
      <c r="S35" s="199">
        <v>16509.76</v>
      </c>
      <c r="T35" s="201"/>
      <c r="U35" s="200">
        <v>0</v>
      </c>
      <c r="V35" s="201"/>
      <c r="W35" s="200">
        <v>0</v>
      </c>
      <c r="X35" s="201"/>
      <c r="Y35" s="199">
        <f>AA35-AB35-AC35</f>
        <v>271007.13</v>
      </c>
      <c r="Z35" s="199"/>
      <c r="AA35" s="199">
        <v>271007.13</v>
      </c>
      <c r="AB35" s="191">
        <v>0</v>
      </c>
      <c r="AC35" s="191">
        <v>0</v>
      </c>
    </row>
    <row r="36" spans="1:29" ht="12.75">
      <c r="A36" s="89" t="s">
        <v>72</v>
      </c>
      <c r="B36" s="191">
        <f>SUM(C36:Y36)</f>
        <v>11799897.129999999</v>
      </c>
      <c r="C36" s="199">
        <v>302560.19</v>
      </c>
      <c r="D36" s="191"/>
      <c r="E36" s="199">
        <v>420096.49</v>
      </c>
      <c r="F36" s="201"/>
      <c r="G36" s="202">
        <v>4093803.18</v>
      </c>
      <c r="H36" s="201"/>
      <c r="I36" s="199">
        <v>705884.79</v>
      </c>
      <c r="J36" s="201"/>
      <c r="K36" s="202">
        <v>504801.24</v>
      </c>
      <c r="L36" s="201"/>
      <c r="M36" s="202">
        <v>3624195.59</v>
      </c>
      <c r="N36" s="201"/>
      <c r="O36" s="199">
        <v>40790.44</v>
      </c>
      <c r="P36" s="201"/>
      <c r="Q36" s="159">
        <v>2475</v>
      </c>
      <c r="R36" s="201"/>
      <c r="S36" s="199">
        <v>45891.75</v>
      </c>
      <c r="T36" s="201"/>
      <c r="U36" s="200">
        <v>0</v>
      </c>
      <c r="V36" s="201"/>
      <c r="W36" s="200">
        <v>0</v>
      </c>
      <c r="X36" s="201"/>
      <c r="Y36" s="199">
        <f>AA36-AB36-AC36</f>
        <v>2059398.46</v>
      </c>
      <c r="Z36" s="199"/>
      <c r="AA36" s="199">
        <v>2059959.74</v>
      </c>
      <c r="AB36" s="191">
        <v>0</v>
      </c>
      <c r="AC36" s="191">
        <v>561.28</v>
      </c>
    </row>
    <row r="37" spans="1:29" ht="12.75">
      <c r="A37" s="89" t="s">
        <v>73</v>
      </c>
      <c r="B37" s="191">
        <f>SUM(C37:Y37)</f>
        <v>10899536.969999999</v>
      </c>
      <c r="C37" s="199">
        <v>263823.32</v>
      </c>
      <c r="D37" s="191"/>
      <c r="E37" s="199">
        <v>152406.49</v>
      </c>
      <c r="F37" s="201"/>
      <c r="G37" s="202">
        <v>3993237.99</v>
      </c>
      <c r="H37" s="201"/>
      <c r="I37" s="199">
        <v>427286.48</v>
      </c>
      <c r="J37" s="201"/>
      <c r="K37" s="202">
        <v>600093.56</v>
      </c>
      <c r="L37" s="201"/>
      <c r="M37" s="202">
        <v>2984387.45</v>
      </c>
      <c r="N37" s="201"/>
      <c r="O37" s="199">
        <v>281.54</v>
      </c>
      <c r="P37" s="209"/>
      <c r="Q37" s="210">
        <v>2721.7</v>
      </c>
      <c r="R37" s="209"/>
      <c r="S37" s="211">
        <v>219552.4</v>
      </c>
      <c r="T37" s="209"/>
      <c r="U37" s="211">
        <v>6176.64</v>
      </c>
      <c r="V37" s="201"/>
      <c r="W37" s="201">
        <v>0</v>
      </c>
      <c r="X37" s="201"/>
      <c r="Y37" s="199">
        <f>AA37-AB37-AC37</f>
        <v>2249569.4000000004</v>
      </c>
      <c r="Z37" s="199"/>
      <c r="AA37" s="199">
        <v>2271070.99</v>
      </c>
      <c r="AB37" s="191">
        <v>21501.59</v>
      </c>
      <c r="AC37" s="191">
        <v>0</v>
      </c>
    </row>
    <row r="38" spans="1:29" ht="12.75">
      <c r="A38" s="195" t="s">
        <v>74</v>
      </c>
      <c r="B38" s="212">
        <f>SUM(C38:Y38)</f>
        <v>6399175.959999999</v>
      </c>
      <c r="C38" s="213">
        <v>76402.71</v>
      </c>
      <c r="D38" s="212"/>
      <c r="E38" s="213">
        <v>125083.67</v>
      </c>
      <c r="F38" s="214"/>
      <c r="G38" s="215">
        <v>2447136.94</v>
      </c>
      <c r="H38" s="214"/>
      <c r="I38" s="213">
        <v>434568.04</v>
      </c>
      <c r="J38" s="214"/>
      <c r="K38" s="215">
        <v>611351.83</v>
      </c>
      <c r="L38" s="214"/>
      <c r="M38" s="215">
        <v>1594694.17</v>
      </c>
      <c r="N38" s="214"/>
      <c r="O38" s="216">
        <v>0</v>
      </c>
      <c r="P38" s="214"/>
      <c r="Q38" s="167">
        <v>25417.11</v>
      </c>
      <c r="R38" s="214"/>
      <c r="S38" s="213">
        <v>99193.18</v>
      </c>
      <c r="T38" s="214"/>
      <c r="U38" s="213">
        <v>3812.31</v>
      </c>
      <c r="V38" s="214"/>
      <c r="W38" s="214">
        <v>0</v>
      </c>
      <c r="X38" s="214"/>
      <c r="Y38" s="213">
        <f>AA38-AB38-AC38</f>
        <v>981516</v>
      </c>
      <c r="Z38" s="213"/>
      <c r="AA38" s="213">
        <v>997189.74</v>
      </c>
      <c r="AB38" s="212">
        <v>15673.74</v>
      </c>
      <c r="AC38" s="212">
        <v>0</v>
      </c>
    </row>
    <row r="39" spans="3:29" ht="12.75"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</row>
    <row r="40" ht="12.75">
      <c r="B40" s="89" t="s">
        <v>188</v>
      </c>
    </row>
  </sheetData>
  <sheetProtection password="CAF5" sheet="1" objects="1" scenarios="1"/>
  <mergeCells count="33">
    <mergeCell ref="Q1:AC1"/>
    <mergeCell ref="A3:P3"/>
    <mergeCell ref="A1:P1"/>
    <mergeCell ref="U8:V8"/>
    <mergeCell ref="U7:V7"/>
    <mergeCell ref="AA6:AA8"/>
    <mergeCell ref="W8:X8"/>
    <mergeCell ref="W7:X7"/>
    <mergeCell ref="W6:X6"/>
    <mergeCell ref="O6:P6"/>
    <mergeCell ref="S6:T6"/>
    <mergeCell ref="M8:N8"/>
    <mergeCell ref="M7:N7"/>
    <mergeCell ref="O8:P8"/>
    <mergeCell ref="O7:P7"/>
    <mergeCell ref="Q8:R8"/>
    <mergeCell ref="Q7:R7"/>
    <mergeCell ref="S8:T8"/>
    <mergeCell ref="S7:T7"/>
    <mergeCell ref="I7:J7"/>
    <mergeCell ref="K8:L8"/>
    <mergeCell ref="K7:L7"/>
    <mergeCell ref="K6:L6"/>
    <mergeCell ref="G5:K5"/>
    <mergeCell ref="C7:D7"/>
    <mergeCell ref="I6:J6"/>
    <mergeCell ref="C8:D8"/>
    <mergeCell ref="E8:F8"/>
    <mergeCell ref="E7:F7"/>
    <mergeCell ref="E6:F6"/>
    <mergeCell ref="G8:H8"/>
    <mergeCell ref="G7:H7"/>
    <mergeCell ref="I8:J8"/>
  </mergeCells>
  <printOptions horizontalCentered="1"/>
  <pageMargins left="0.29" right="0.25" top="0.87" bottom="0.88" header="0.67" footer="0.5"/>
  <pageSetup fitToWidth="2" fitToHeight="1" horizontalDpi="600" verticalDpi="600" orientation="landscape" scale="87" r:id="rId1"/>
  <headerFooter alignWithMargins="0">
    <oddFooter>&amp;L&amp;"Arial,Italic"&amp;9MSDE-DBS 10 / 2008&amp;R&amp;"Arial,Italic"&amp;9Selected Financial Data - Part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E29" sqref="E29"/>
    </sheetView>
  </sheetViews>
  <sheetFormatPr defaultColWidth="9.140625" defaultRowHeight="12.75"/>
  <cols>
    <col min="1" max="1" width="14.421875" style="0" customWidth="1"/>
    <col min="2" max="2" width="6.7109375" style="0" customWidth="1"/>
    <col min="3" max="3" width="11.140625" style="0" customWidth="1"/>
    <col min="4" max="4" width="6.421875" style="0" bestFit="1" customWidth="1"/>
    <col min="5" max="5" width="7.7109375" style="0" customWidth="1"/>
    <col min="6" max="6" width="11.421875" style="0" customWidth="1"/>
    <col min="7" max="7" width="7.28125" style="0" customWidth="1"/>
    <col min="8" max="8" width="7.8515625" style="0" customWidth="1"/>
    <col min="9" max="9" width="11.421875" style="0" customWidth="1"/>
    <col min="10" max="10" width="6.421875" style="0" bestFit="1" customWidth="1"/>
    <col min="11" max="11" width="12.421875" style="0" customWidth="1"/>
    <col min="12" max="12" width="11.421875" style="0" customWidth="1"/>
    <col min="13" max="13" width="9.28125" style="0" customWidth="1"/>
  </cols>
  <sheetData>
    <row r="1" spans="1:13" ht="12.75">
      <c r="A1" s="241" t="s">
        <v>97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2.75">
      <c r="A3" s="241" t="s">
        <v>95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12.75">
      <c r="A4" s="242" t="s">
        <v>189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</row>
    <row r="5" spans="1:1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customHeight="1" thickTop="1">
      <c r="A6" s="3"/>
      <c r="B6" s="3"/>
      <c r="C6" s="243" t="s">
        <v>93</v>
      </c>
      <c r="D6" s="243"/>
      <c r="E6" s="243"/>
      <c r="F6" s="243"/>
      <c r="G6" s="243"/>
      <c r="I6" s="252" t="s">
        <v>94</v>
      </c>
      <c r="J6" s="252"/>
      <c r="K6" s="252"/>
      <c r="L6" s="252"/>
      <c r="M6" s="252"/>
    </row>
    <row r="7" spans="1:13" ht="12.75">
      <c r="A7" s="3"/>
      <c r="B7" s="3"/>
      <c r="C7" s="242" t="s">
        <v>90</v>
      </c>
      <c r="D7" s="242"/>
      <c r="F7" s="242" t="s">
        <v>92</v>
      </c>
      <c r="G7" s="242"/>
      <c r="I7" s="242" t="s">
        <v>90</v>
      </c>
      <c r="J7" s="242"/>
      <c r="L7" s="242" t="s">
        <v>92</v>
      </c>
      <c r="M7" s="242"/>
    </row>
    <row r="8" spans="1:13" ht="12.75">
      <c r="A8" s="3" t="s">
        <v>114</v>
      </c>
      <c r="B8" s="3"/>
      <c r="C8" s="242" t="s">
        <v>91</v>
      </c>
      <c r="D8" s="242"/>
      <c r="F8" s="242" t="s">
        <v>91</v>
      </c>
      <c r="G8" s="242"/>
      <c r="I8" s="242" t="s">
        <v>91</v>
      </c>
      <c r="J8" s="242"/>
      <c r="L8" s="242" t="s">
        <v>91</v>
      </c>
      <c r="M8" s="242"/>
    </row>
    <row r="9" spans="1:13" ht="12.75">
      <c r="A9" t="s">
        <v>35</v>
      </c>
      <c r="C9" s="252" t="s">
        <v>89</v>
      </c>
      <c r="D9" s="252"/>
      <c r="F9" s="252" t="s">
        <v>89</v>
      </c>
      <c r="G9" s="252"/>
      <c r="I9" s="252" t="s">
        <v>89</v>
      </c>
      <c r="J9" s="252"/>
      <c r="L9" s="252" t="s">
        <v>89</v>
      </c>
      <c r="M9" s="252"/>
    </row>
    <row r="10" spans="1:13" ht="13.5" thickBot="1">
      <c r="A10" s="4" t="s">
        <v>115</v>
      </c>
      <c r="B10" s="4"/>
      <c r="C10" s="7" t="s">
        <v>82</v>
      </c>
      <c r="D10" s="7" t="s">
        <v>83</v>
      </c>
      <c r="E10" s="4"/>
      <c r="F10" s="7" t="s">
        <v>82</v>
      </c>
      <c r="G10" s="7" t="s">
        <v>83</v>
      </c>
      <c r="H10" s="4"/>
      <c r="I10" s="7" t="s">
        <v>82</v>
      </c>
      <c r="J10" s="7" t="s">
        <v>83</v>
      </c>
      <c r="K10" s="4"/>
      <c r="L10" s="7" t="s">
        <v>82</v>
      </c>
      <c r="M10" s="130" t="s">
        <v>83</v>
      </c>
    </row>
    <row r="11" spans="1:13" ht="12.75">
      <c r="A11" s="83" t="s">
        <v>76</v>
      </c>
      <c r="B11" s="83"/>
      <c r="C11" s="75">
        <f>+F11+Tbl1!G10</f>
        <v>11398.460821295026</v>
      </c>
      <c r="D11" s="76"/>
      <c r="E11" s="76"/>
      <c r="F11" s="76">
        <f>+Tbl3!B10</f>
        <v>10864.304007714207</v>
      </c>
      <c r="G11" s="76"/>
      <c r="H11" s="76"/>
      <c r="I11" s="77">
        <f>+C11-Tbl3!AC10</f>
        <v>10856.711712950935</v>
      </c>
      <c r="J11" s="76"/>
      <c r="K11" s="76"/>
      <c r="L11" s="77">
        <f>+Tbl3!B10-Tbl3!AC10</f>
        <v>10322.554899370116</v>
      </c>
      <c r="M11" s="76"/>
    </row>
    <row r="12" spans="1:12" ht="12.75">
      <c r="A12" s="3"/>
      <c r="B12" s="3"/>
      <c r="C12" s="12"/>
      <c r="L12" s="24"/>
    </row>
    <row r="13" spans="1:13" ht="12.75">
      <c r="A13" s="3" t="s">
        <v>52</v>
      </c>
      <c r="B13" s="3"/>
      <c r="C13" s="11">
        <f>+F13+Tbl1!G12</f>
        <v>11212.271654958166</v>
      </c>
      <c r="D13">
        <f>RANK(C13,C$13:C$40)</f>
        <v>7</v>
      </c>
      <c r="F13" s="1">
        <f>+Tbl3!B12</f>
        <v>10690.118553197019</v>
      </c>
      <c r="G13">
        <f>RANK(F13,F$13:F$40)</f>
        <v>8</v>
      </c>
      <c r="I13" s="25">
        <f>+C13-Tbl3!AC12</f>
        <v>10651.527183572738</v>
      </c>
      <c r="J13">
        <f>RANK(I13,I$13:I$40)</f>
        <v>7</v>
      </c>
      <c r="L13" s="10">
        <f>+Tbl3!B12-Tbl3!AC12</f>
        <v>10129.374081811591</v>
      </c>
      <c r="M13">
        <f>RANK(L13,L$13:L$40)</f>
        <v>7</v>
      </c>
    </row>
    <row r="14" spans="1:13" ht="12.75">
      <c r="A14" s="3" t="s">
        <v>53</v>
      </c>
      <c r="B14" s="3"/>
      <c r="C14" s="11">
        <f>+F14+Tbl1!G13</f>
        <v>10846.735898155339</v>
      </c>
      <c r="D14">
        <f aca="true" t="shared" si="0" ref="D14:D40">RANK(C14,C$13:C$40)</f>
        <v>11</v>
      </c>
      <c r="F14" s="1">
        <f>+Tbl3!B13</f>
        <v>10355.524511989866</v>
      </c>
      <c r="G14">
        <f aca="true" t="shared" si="1" ref="G14:G40">RANK(F14,F$13:F$40)</f>
        <v>11</v>
      </c>
      <c r="I14" s="25">
        <f>+C14-Tbl3!AC13</f>
        <v>10355.472404440832</v>
      </c>
      <c r="J14">
        <f aca="true" t="shared" si="2" ref="J14:J40">RANK(I14,I$13:I$40)</f>
        <v>11</v>
      </c>
      <c r="L14" s="10">
        <f>+Tbl3!B13-Tbl3!AC13</f>
        <v>9864.26101827536</v>
      </c>
      <c r="M14">
        <f aca="true" t="shared" si="3" ref="M14:M40">RANK(L14,L$13:L$40)</f>
        <v>11</v>
      </c>
    </row>
    <row r="15" spans="1:13" ht="12.75">
      <c r="A15" s="3" t="s">
        <v>75</v>
      </c>
      <c r="B15" s="3"/>
      <c r="C15" s="11">
        <f>+F15+Tbl1!G14</f>
        <v>12541.973083028202</v>
      </c>
      <c r="D15">
        <f t="shared" si="0"/>
        <v>3</v>
      </c>
      <c r="F15" s="1">
        <f>+Tbl3!B14</f>
        <v>12018.454131146154</v>
      </c>
      <c r="G15">
        <f t="shared" si="1"/>
        <v>3</v>
      </c>
      <c r="I15" s="25">
        <f>+C15-Tbl3!AC14</f>
        <v>12121.112409495992</v>
      </c>
      <c r="J15">
        <f t="shared" si="2"/>
        <v>3</v>
      </c>
      <c r="L15" s="10">
        <f>+Tbl3!B14-Tbl3!AC14</f>
        <v>11597.593457613944</v>
      </c>
      <c r="M15">
        <f t="shared" si="3"/>
        <v>3</v>
      </c>
    </row>
    <row r="16" spans="1:13" ht="12.75">
      <c r="A16" s="3" t="s">
        <v>54</v>
      </c>
      <c r="B16" s="3"/>
      <c r="C16" s="11">
        <f>+F16+Tbl1!G15</f>
        <v>11038.463008461022</v>
      </c>
      <c r="D16">
        <f t="shared" si="0"/>
        <v>9</v>
      </c>
      <c r="F16" s="1">
        <f>+Tbl3!B15</f>
        <v>10507.606328942664</v>
      </c>
      <c r="G16">
        <f t="shared" si="1"/>
        <v>9</v>
      </c>
      <c r="I16" s="25">
        <f>+C16-Tbl3!AC15</f>
        <v>10623.63450259108</v>
      </c>
      <c r="J16">
        <f t="shared" si="2"/>
        <v>8</v>
      </c>
      <c r="L16" s="10">
        <f>+Tbl3!B15-Tbl3!AC15</f>
        <v>10092.777823072722</v>
      </c>
      <c r="M16">
        <f t="shared" si="3"/>
        <v>8</v>
      </c>
    </row>
    <row r="17" spans="1:13" ht="12.75">
      <c r="A17" s="3" t="s">
        <v>55</v>
      </c>
      <c r="B17" s="3"/>
      <c r="C17" s="11">
        <f>+F17+Tbl1!G16</f>
        <v>10020.861945165216</v>
      </c>
      <c r="D17">
        <f t="shared" si="0"/>
        <v>19</v>
      </c>
      <c r="F17" s="1">
        <f>+Tbl3!B16</f>
        <v>9494.584992766768</v>
      </c>
      <c r="G17">
        <f t="shared" si="1"/>
        <v>19</v>
      </c>
      <c r="I17" s="25">
        <f>+C17-Tbl3!AC16</f>
        <v>9440.939793106616</v>
      </c>
      <c r="J17">
        <f t="shared" si="2"/>
        <v>19</v>
      </c>
      <c r="L17" s="10">
        <f>+Tbl3!B16-Tbl3!AC16</f>
        <v>8914.662840708166</v>
      </c>
      <c r="M17">
        <f t="shared" si="3"/>
        <v>19</v>
      </c>
    </row>
    <row r="18" spans="1:12" ht="12.75">
      <c r="A18" s="3"/>
      <c r="B18" s="3"/>
      <c r="C18" s="11"/>
      <c r="F18" s="1"/>
      <c r="I18" s="25"/>
      <c r="L18" s="10"/>
    </row>
    <row r="19" spans="1:13" ht="12.75">
      <c r="A19" s="3" t="s">
        <v>56</v>
      </c>
      <c r="B19" s="3"/>
      <c r="C19" s="11">
        <f>+F19+Tbl1!G18</f>
        <v>9863.866688764892</v>
      </c>
      <c r="D19">
        <f t="shared" si="0"/>
        <v>21</v>
      </c>
      <c r="F19" s="1">
        <f>+Tbl3!B18</f>
        <v>9373.450505496932</v>
      </c>
      <c r="G19">
        <f t="shared" si="1"/>
        <v>20</v>
      </c>
      <c r="I19" s="25">
        <f>+C19-Tbl3!AC18</f>
        <v>9251.273262987312</v>
      </c>
      <c r="J19">
        <f t="shared" si="2"/>
        <v>22</v>
      </c>
      <c r="L19" s="10">
        <f>+Tbl3!B18-Tbl3!AC18</f>
        <v>8760.857079719352</v>
      </c>
      <c r="M19">
        <f t="shared" si="3"/>
        <v>22</v>
      </c>
    </row>
    <row r="20" spans="1:13" ht="12.75">
      <c r="A20" s="3" t="s">
        <v>57</v>
      </c>
      <c r="B20" s="3"/>
      <c r="C20" s="11">
        <f>+F20+Tbl1!G19</f>
        <v>10107.645844330269</v>
      </c>
      <c r="D20">
        <f t="shared" si="0"/>
        <v>17</v>
      </c>
      <c r="F20" s="1">
        <f>+Tbl3!B19</f>
        <v>9626.438136453064</v>
      </c>
      <c r="G20">
        <f t="shared" si="1"/>
        <v>17</v>
      </c>
      <c r="I20" s="25">
        <f>+C20-Tbl3!AC19</f>
        <v>9485.101723917258</v>
      </c>
      <c r="J20">
        <f t="shared" si="2"/>
        <v>18</v>
      </c>
      <c r="L20" s="10">
        <f>+Tbl3!B19-Tbl3!AC19</f>
        <v>9003.894016040053</v>
      </c>
      <c r="M20">
        <f t="shared" si="3"/>
        <v>18</v>
      </c>
    </row>
    <row r="21" spans="1:13" ht="12.75">
      <c r="A21" s="3" t="s">
        <v>58</v>
      </c>
      <c r="B21" s="3"/>
      <c r="C21" s="11">
        <f>+F21+Tbl1!G20</f>
        <v>9866.724642664958</v>
      </c>
      <c r="D21">
        <f t="shared" si="0"/>
        <v>20</v>
      </c>
      <c r="F21" s="1">
        <f>+Tbl3!B20</f>
        <v>9372.586788169134</v>
      </c>
      <c r="G21">
        <f t="shared" si="1"/>
        <v>21</v>
      </c>
      <c r="I21" s="25">
        <f>+C21-Tbl3!AC20</f>
        <v>9346.933520044304</v>
      </c>
      <c r="J21">
        <f t="shared" si="2"/>
        <v>20</v>
      </c>
      <c r="L21" s="10">
        <f>+Tbl3!B20-Tbl3!AC20</f>
        <v>8852.79566554848</v>
      </c>
      <c r="M21">
        <f t="shared" si="3"/>
        <v>20</v>
      </c>
    </row>
    <row r="22" spans="1:13" ht="12.75">
      <c r="A22" s="3" t="s">
        <v>59</v>
      </c>
      <c r="B22" s="3"/>
      <c r="C22" s="11">
        <f>+F22+Tbl1!G21</f>
        <v>10237.146821453687</v>
      </c>
      <c r="D22">
        <f t="shared" si="0"/>
        <v>16</v>
      </c>
      <c r="F22" s="1">
        <f>+Tbl3!B21</f>
        <v>9786.619035895003</v>
      </c>
      <c r="G22">
        <f t="shared" si="1"/>
        <v>16</v>
      </c>
      <c r="I22" s="25">
        <f>+C22-Tbl3!AC21</f>
        <v>9524.724298490062</v>
      </c>
      <c r="J22">
        <f t="shared" si="2"/>
        <v>17</v>
      </c>
      <c r="L22" s="10">
        <f>+Tbl3!B21-Tbl3!AC21</f>
        <v>9074.196512931378</v>
      </c>
      <c r="M22">
        <f t="shared" si="3"/>
        <v>17</v>
      </c>
    </row>
    <row r="23" spans="1:13" ht="12.75">
      <c r="A23" s="3" t="s">
        <v>60</v>
      </c>
      <c r="B23" s="3"/>
      <c r="C23" s="11">
        <f>+F23+Tbl1!G22</f>
        <v>11031.716113555462</v>
      </c>
      <c r="D23">
        <f t="shared" si="0"/>
        <v>10</v>
      </c>
      <c r="F23" s="1">
        <f>+Tbl3!B22</f>
        <v>10497.86018041522</v>
      </c>
      <c r="G23">
        <f t="shared" si="1"/>
        <v>10</v>
      </c>
      <c r="I23" s="25">
        <f>+C23-Tbl3!AC22</f>
        <v>10420.209947157797</v>
      </c>
      <c r="J23">
        <f t="shared" si="2"/>
        <v>10</v>
      </c>
      <c r="L23" s="10">
        <f>+Tbl3!B22-Tbl3!AC22</f>
        <v>9886.354014017556</v>
      </c>
      <c r="M23">
        <f t="shared" si="3"/>
        <v>10</v>
      </c>
    </row>
    <row r="24" spans="1:12" ht="12.75">
      <c r="A24" s="3"/>
      <c r="B24" s="3"/>
      <c r="C24" s="11"/>
      <c r="F24" s="1"/>
      <c r="I24" s="25"/>
      <c r="L24" s="10"/>
    </row>
    <row r="25" spans="1:13" ht="12.75">
      <c r="A25" s="3" t="s">
        <v>61</v>
      </c>
      <c r="B25" s="3"/>
      <c r="C25" s="11">
        <f>+F25+Tbl1!G24</f>
        <v>10033.480551742754</v>
      </c>
      <c r="D25">
        <f t="shared" si="0"/>
        <v>18</v>
      </c>
      <c r="F25" s="1">
        <f>+Tbl3!B24</f>
        <v>9567.398692375826</v>
      </c>
      <c r="G25">
        <f t="shared" si="1"/>
        <v>18</v>
      </c>
      <c r="I25" s="25">
        <f>+C25-Tbl3!AC24</f>
        <v>9614.728635166786</v>
      </c>
      <c r="J25">
        <f t="shared" si="2"/>
        <v>16</v>
      </c>
      <c r="L25" s="10">
        <f>+Tbl3!B24-Tbl3!AC24</f>
        <v>9148.646775799858</v>
      </c>
      <c r="M25">
        <f t="shared" si="3"/>
        <v>16</v>
      </c>
    </row>
    <row r="26" spans="1:13" ht="12.75">
      <c r="A26" s="3" t="s">
        <v>62</v>
      </c>
      <c r="B26" s="3"/>
      <c r="C26" s="11">
        <f>+F26+Tbl1!G25</f>
        <v>10678.690010247019</v>
      </c>
      <c r="D26">
        <f t="shared" si="0"/>
        <v>12</v>
      </c>
      <c r="F26" s="1">
        <f>+Tbl3!B25</f>
        <v>10146.688571303988</v>
      </c>
      <c r="G26">
        <f t="shared" si="1"/>
        <v>12</v>
      </c>
      <c r="I26" s="25">
        <f>+C26-Tbl3!AC25</f>
        <v>9840.613840015698</v>
      </c>
      <c r="J26">
        <f t="shared" si="2"/>
        <v>14</v>
      </c>
      <c r="L26" s="10">
        <f>+Tbl3!B25-Tbl3!AC25</f>
        <v>9308.612401072667</v>
      </c>
      <c r="M26">
        <f t="shared" si="3"/>
        <v>14</v>
      </c>
    </row>
    <row r="27" spans="1:13" ht="12.75">
      <c r="A27" s="3" t="s">
        <v>63</v>
      </c>
      <c r="B27" s="3"/>
      <c r="C27" s="11">
        <f>+F27+Tbl1!G26</f>
        <v>10247.463555605002</v>
      </c>
      <c r="D27">
        <f t="shared" si="0"/>
        <v>15</v>
      </c>
      <c r="F27" s="1">
        <f>+Tbl3!B26</f>
        <v>9791.139145832349</v>
      </c>
      <c r="G27">
        <f t="shared" si="1"/>
        <v>15</v>
      </c>
      <c r="I27" s="25">
        <f>+C27-Tbl3!AC26</f>
        <v>9665.803647495404</v>
      </c>
      <c r="J27">
        <f t="shared" si="2"/>
        <v>15</v>
      </c>
      <c r="L27" s="10">
        <f>+Tbl3!B26-Tbl3!AC26</f>
        <v>9209.479237722751</v>
      </c>
      <c r="M27">
        <f t="shared" si="3"/>
        <v>15</v>
      </c>
    </row>
    <row r="28" spans="1:13" ht="12.75">
      <c r="A28" s="3" t="s">
        <v>64</v>
      </c>
      <c r="B28" s="3"/>
      <c r="C28" s="11">
        <f>+F28+Tbl1!G27</f>
        <v>11940.456161547147</v>
      </c>
      <c r="D28">
        <f t="shared" si="0"/>
        <v>6</v>
      </c>
      <c r="F28" s="1">
        <f>+Tbl3!B27</f>
        <v>11330.89475442469</v>
      </c>
      <c r="G28">
        <f t="shared" si="1"/>
        <v>6</v>
      </c>
      <c r="I28" s="25">
        <f>+C28-Tbl3!AC27</f>
        <v>11345.762334096551</v>
      </c>
      <c r="J28">
        <f t="shared" si="2"/>
        <v>6</v>
      </c>
      <c r="L28" s="10">
        <f>+Tbl3!B27-Tbl3!AC27</f>
        <v>10736.200926974094</v>
      </c>
      <c r="M28">
        <f t="shared" si="3"/>
        <v>6</v>
      </c>
    </row>
    <row r="29" spans="1:13" ht="12.75">
      <c r="A29" s="3" t="s">
        <v>65</v>
      </c>
      <c r="B29" s="3"/>
      <c r="C29" s="11">
        <f>+F29+Tbl1!G28</f>
        <v>12273.578895592596</v>
      </c>
      <c r="D29">
        <f t="shared" si="0"/>
        <v>4</v>
      </c>
      <c r="F29" s="1">
        <f>+Tbl3!B28</f>
        <v>11672.464698015918</v>
      </c>
      <c r="G29">
        <f t="shared" si="1"/>
        <v>4</v>
      </c>
      <c r="I29" s="25">
        <f>+C29-Tbl3!AC28</f>
        <v>11523.106526356554</v>
      </c>
      <c r="J29">
        <f t="shared" si="2"/>
        <v>4</v>
      </c>
      <c r="L29" s="10">
        <f>+Tbl3!B28-Tbl3!AC28</f>
        <v>10921.992328779876</v>
      </c>
      <c r="M29">
        <f t="shared" si="3"/>
        <v>4</v>
      </c>
    </row>
    <row r="30" spans="1:12" ht="12.75">
      <c r="A30" s="3"/>
      <c r="B30" s="3"/>
      <c r="C30" s="11"/>
      <c r="F30" s="1"/>
      <c r="I30" s="25"/>
      <c r="L30" s="10"/>
    </row>
    <row r="31" spans="1:13" ht="12.75">
      <c r="A31" s="140" t="s">
        <v>153</v>
      </c>
      <c r="B31" s="3"/>
      <c r="C31" s="11">
        <f>+F31+Tbl1!G30</f>
        <v>13536.029446550056</v>
      </c>
      <c r="D31">
        <f t="shared" si="0"/>
        <v>1</v>
      </c>
      <c r="F31" s="1">
        <f>+Tbl3!B30</f>
        <v>12863.328017320388</v>
      </c>
      <c r="G31">
        <f t="shared" si="1"/>
        <v>1</v>
      </c>
      <c r="I31" s="25">
        <f>+C31-Tbl3!AC30</f>
        <v>13010.959904546928</v>
      </c>
      <c r="J31">
        <f t="shared" si="2"/>
        <v>1</v>
      </c>
      <c r="L31" s="10">
        <f>+Tbl3!B30-Tbl3!AC30</f>
        <v>12338.25847531726</v>
      </c>
      <c r="M31">
        <f t="shared" si="3"/>
        <v>1</v>
      </c>
    </row>
    <row r="32" spans="1:13" ht="12.75">
      <c r="A32" s="3" t="s">
        <v>67</v>
      </c>
      <c r="B32" s="3"/>
      <c r="C32" s="11">
        <f>+F32+Tbl1!G31</f>
        <v>11188.93340648253</v>
      </c>
      <c r="D32">
        <f t="shared" si="0"/>
        <v>8</v>
      </c>
      <c r="F32" s="1">
        <f>+Tbl3!B31</f>
        <v>10695.248358179259</v>
      </c>
      <c r="G32">
        <f t="shared" si="1"/>
        <v>7</v>
      </c>
      <c r="I32" s="25">
        <f>+C32-Tbl3!AC31</f>
        <v>10490.170258091428</v>
      </c>
      <c r="J32">
        <f t="shared" si="2"/>
        <v>9</v>
      </c>
      <c r="L32" s="10">
        <f>+Tbl3!B31-Tbl3!AC31</f>
        <v>9996.485209788156</v>
      </c>
      <c r="M32">
        <f t="shared" si="3"/>
        <v>9</v>
      </c>
    </row>
    <row r="33" spans="1:13" ht="12.75">
      <c r="A33" s="3" t="s">
        <v>68</v>
      </c>
      <c r="B33" s="3"/>
      <c r="C33" s="11">
        <f>+F33+Tbl1!G32</f>
        <v>9662.044471367524</v>
      </c>
      <c r="D33">
        <f t="shared" si="0"/>
        <v>23</v>
      </c>
      <c r="F33" s="1">
        <f>+Tbl3!B32</f>
        <v>9191.42441381944</v>
      </c>
      <c r="G33">
        <f t="shared" si="1"/>
        <v>23</v>
      </c>
      <c r="I33" s="25">
        <f>+C33-Tbl3!AC32</f>
        <v>8976.86119981827</v>
      </c>
      <c r="J33">
        <f t="shared" si="2"/>
        <v>24</v>
      </c>
      <c r="L33" s="10">
        <f>+Tbl3!B32-Tbl3!AC32</f>
        <v>8506.241142270186</v>
      </c>
      <c r="M33">
        <f t="shared" si="3"/>
        <v>24</v>
      </c>
    </row>
    <row r="34" spans="1:13" ht="12.75">
      <c r="A34" s="3" t="s">
        <v>69</v>
      </c>
      <c r="B34" s="3"/>
      <c r="C34" s="11">
        <f>+F34+Tbl1!G33</f>
        <v>9770.542500270192</v>
      </c>
      <c r="D34">
        <f t="shared" si="0"/>
        <v>22</v>
      </c>
      <c r="F34" s="1">
        <f>+Tbl3!B33</f>
        <v>9293.200006175795</v>
      </c>
      <c r="G34">
        <f t="shared" si="1"/>
        <v>22</v>
      </c>
      <c r="I34" s="25">
        <f>+C34-Tbl3!AC33</f>
        <v>9072.477754481311</v>
      </c>
      <c r="J34">
        <f t="shared" si="2"/>
        <v>23</v>
      </c>
      <c r="L34" s="10">
        <f>+Tbl3!B33-Tbl3!AC33</f>
        <v>8595.135260386915</v>
      </c>
      <c r="M34">
        <f t="shared" si="3"/>
        <v>23</v>
      </c>
    </row>
    <row r="35" spans="1:13" ht="12.75">
      <c r="A35" s="3" t="s">
        <v>70</v>
      </c>
      <c r="B35" s="3"/>
      <c r="C35" s="11">
        <f>+F35+Tbl1!G34</f>
        <v>12117.171733853105</v>
      </c>
      <c r="D35">
        <f t="shared" si="0"/>
        <v>5</v>
      </c>
      <c r="F35" s="1">
        <f>+Tbl3!B34</f>
        <v>11576.89885354833</v>
      </c>
      <c r="G35">
        <f t="shared" si="1"/>
        <v>5</v>
      </c>
      <c r="I35" s="25">
        <f>+C35-Tbl3!AC34</f>
        <v>11347.35200850536</v>
      </c>
      <c r="J35">
        <f t="shared" si="2"/>
        <v>5</v>
      </c>
      <c r="L35" s="10">
        <f>+Tbl3!B34-Tbl3!AC34</f>
        <v>10807.079128200585</v>
      </c>
      <c r="M35">
        <f t="shared" si="3"/>
        <v>5</v>
      </c>
    </row>
    <row r="36" ht="12.75">
      <c r="C36" s="11"/>
    </row>
    <row r="37" spans="1:13" ht="12.75">
      <c r="A37" s="3" t="s">
        <v>71</v>
      </c>
      <c r="B37" s="3"/>
      <c r="C37" s="11">
        <f>+F37+Tbl1!G36</f>
        <v>10363.76306914782</v>
      </c>
      <c r="D37">
        <f t="shared" si="0"/>
        <v>14</v>
      </c>
      <c r="F37" s="1">
        <f>+Tbl3!B36</f>
        <v>9841.735447283228</v>
      </c>
      <c r="G37">
        <f t="shared" si="1"/>
        <v>14</v>
      </c>
      <c r="I37" s="25">
        <f>+C37-Tbl3!AC36</f>
        <v>9921.42347625591</v>
      </c>
      <c r="J37">
        <f t="shared" si="2"/>
        <v>13</v>
      </c>
      <c r="L37" s="10">
        <f>+Tbl3!B36-Tbl3!AC36</f>
        <v>9399.395854391318</v>
      </c>
      <c r="M37">
        <f t="shared" si="3"/>
        <v>13</v>
      </c>
    </row>
    <row r="38" spans="1:13" ht="12.75">
      <c r="A38" s="3" t="s">
        <v>72</v>
      </c>
      <c r="B38" s="3"/>
      <c r="C38" s="11">
        <f>+F38+Tbl1!G37</f>
        <v>9631.599565712151</v>
      </c>
      <c r="D38">
        <f t="shared" si="0"/>
        <v>24</v>
      </c>
      <c r="F38" s="1">
        <f>+Tbl3!B37</f>
        <v>9178.114040792705</v>
      </c>
      <c r="G38">
        <f t="shared" si="1"/>
        <v>24</v>
      </c>
      <c r="I38" s="25">
        <f>+C38-Tbl3!AC37</f>
        <v>9288.32569657223</v>
      </c>
      <c r="J38">
        <f t="shared" si="2"/>
        <v>21</v>
      </c>
      <c r="L38" s="10">
        <f>+Tbl3!B37-Tbl3!AC37</f>
        <v>8834.840171652784</v>
      </c>
      <c r="M38">
        <f t="shared" si="3"/>
        <v>21</v>
      </c>
    </row>
    <row r="39" spans="1:13" ht="12.75">
      <c r="A39" s="3" t="s">
        <v>73</v>
      </c>
      <c r="B39" s="3"/>
      <c r="C39" s="11">
        <f>+F39+Tbl1!G38</f>
        <v>10611.252294376296</v>
      </c>
      <c r="D39">
        <f t="shared" si="0"/>
        <v>13</v>
      </c>
      <c r="F39" s="1">
        <f>+Tbl3!B38</f>
        <v>10084.186550543545</v>
      </c>
      <c r="G39">
        <f t="shared" si="1"/>
        <v>13</v>
      </c>
      <c r="I39" s="25">
        <f>+C39-Tbl3!AC38</f>
        <v>10135.844246065799</v>
      </c>
      <c r="J39">
        <f t="shared" si="2"/>
        <v>12</v>
      </c>
      <c r="L39" s="10">
        <f>+Tbl3!B38-Tbl3!AC38</f>
        <v>9608.778502233048</v>
      </c>
      <c r="M39">
        <f t="shared" si="3"/>
        <v>12</v>
      </c>
    </row>
    <row r="40" spans="1:13" ht="12.75">
      <c r="A40" s="8" t="s">
        <v>74</v>
      </c>
      <c r="B40" s="8"/>
      <c r="C40" s="31">
        <f>+F40+Tbl1!G39</f>
        <v>12966.465226812708</v>
      </c>
      <c r="D40" s="8">
        <f t="shared" si="0"/>
        <v>2</v>
      </c>
      <c r="E40" s="8"/>
      <c r="F40" s="9">
        <f>+Tbl3!B39</f>
        <v>12347.160038361784</v>
      </c>
      <c r="G40" s="8">
        <f t="shared" si="1"/>
        <v>2</v>
      </c>
      <c r="H40" s="8"/>
      <c r="I40" s="32">
        <f>+C40-Tbl3!AC39</f>
        <v>12278.277931138533</v>
      </c>
      <c r="J40" s="8">
        <f t="shared" si="2"/>
        <v>2</v>
      </c>
      <c r="K40" s="8"/>
      <c r="L40" s="31">
        <f>+Tbl3!B39-Tbl3!AC39</f>
        <v>11658.972742687609</v>
      </c>
      <c r="M40" s="8">
        <f t="shared" si="3"/>
        <v>2</v>
      </c>
    </row>
    <row r="41" spans="1:12" ht="12.75">
      <c r="A41" s="3" t="s">
        <v>218</v>
      </c>
      <c r="B41" s="3"/>
      <c r="C41" s="11"/>
      <c r="F41" s="1"/>
      <c r="I41" s="25"/>
      <c r="L41" s="10"/>
    </row>
    <row r="42" spans="1:12" ht="12.75">
      <c r="A42" s="3" t="s">
        <v>219</v>
      </c>
      <c r="B42" s="3"/>
      <c r="C42" s="11"/>
      <c r="F42" s="1"/>
      <c r="I42" s="25"/>
      <c r="L42" s="10"/>
    </row>
    <row r="43" spans="1:12" ht="12.75">
      <c r="A43" s="3" t="s">
        <v>145</v>
      </c>
      <c r="B43" s="3"/>
      <c r="C43" s="11"/>
      <c r="F43" s="1"/>
      <c r="I43" s="25"/>
      <c r="L43" s="10"/>
    </row>
    <row r="44" spans="1:12" ht="12.75">
      <c r="A44" t="s">
        <v>220</v>
      </c>
      <c r="L44" s="10"/>
    </row>
    <row r="45" ht="12.75">
      <c r="L45" s="10"/>
    </row>
  </sheetData>
  <sheetProtection password="CAF5" sheet="1" objects="1" scenarios="1"/>
  <mergeCells count="17">
    <mergeCell ref="A1:M1"/>
    <mergeCell ref="A3:M3"/>
    <mergeCell ref="A4:M4"/>
    <mergeCell ref="L7:M7"/>
    <mergeCell ref="C6:G6"/>
    <mergeCell ref="I6:M6"/>
    <mergeCell ref="I7:J7"/>
    <mergeCell ref="C7:D7"/>
    <mergeCell ref="C8:D8"/>
    <mergeCell ref="C9:D9"/>
    <mergeCell ref="F8:G8"/>
    <mergeCell ref="F7:G7"/>
    <mergeCell ref="F9:G9"/>
    <mergeCell ref="L8:M8"/>
    <mergeCell ref="L9:M9"/>
    <mergeCell ref="I8:J8"/>
    <mergeCell ref="I9:J9"/>
  </mergeCells>
  <printOptions horizontalCentered="1"/>
  <pageMargins left="0.71" right="0.76" top="0.87" bottom="0.56" header="0.67" footer="0.36"/>
  <pageSetup horizontalDpi="600" verticalDpi="600" orientation="landscape" scale="90" r:id="rId1"/>
  <headerFooter alignWithMargins="0">
    <oddHeader>&amp;R
</oddHeader>
    <oddFooter>&amp;L&amp;"Arial,Italic"&amp;9MSDE-DBS  10  / 2008&amp;C- 2 -&amp;R&amp;"Arial,Italic"&amp;9Selected Financial Data - Part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35"/>
  <sheetViews>
    <sheetView zoomScale="85" zoomScaleNormal="85" workbookViewId="0" topLeftCell="A1">
      <selection activeCell="A11" sqref="A11"/>
    </sheetView>
  </sheetViews>
  <sheetFormatPr defaultColWidth="9.140625" defaultRowHeight="12.75"/>
  <cols>
    <col min="1" max="1" width="14.140625" style="3" customWidth="1"/>
    <col min="2" max="2" width="11.57421875" style="0" customWidth="1"/>
    <col min="3" max="3" width="5.00390625" style="0" customWidth="1"/>
    <col min="4" max="4" width="0.85546875" style="0" customWidth="1"/>
    <col min="5" max="5" width="8.7109375" style="0" customWidth="1"/>
    <col min="6" max="6" width="4.7109375" style="0" customWidth="1"/>
    <col min="7" max="7" width="0.85546875" style="0" customWidth="1"/>
    <col min="8" max="8" width="8.7109375" style="0" customWidth="1"/>
    <col min="9" max="9" width="4.7109375" style="0" customWidth="1"/>
    <col min="10" max="10" width="0.85546875" style="0" customWidth="1"/>
    <col min="11" max="11" width="10.7109375" style="0" customWidth="1"/>
    <col min="12" max="12" width="4.8515625" style="0" customWidth="1"/>
    <col min="13" max="13" width="0.85546875" style="0" customWidth="1"/>
    <col min="14" max="14" width="8.7109375" style="0" customWidth="1"/>
    <col min="15" max="15" width="4.57421875" style="0" customWidth="1"/>
    <col min="16" max="16" width="1.28515625" style="0" customWidth="1"/>
    <col min="18" max="18" width="4.140625" style="0" customWidth="1"/>
    <col min="19" max="19" width="0.85546875" style="0" customWidth="1"/>
    <col min="20" max="20" width="10.57421875" style="0" customWidth="1"/>
    <col min="21" max="21" width="4.28125" style="0" customWidth="1"/>
    <col min="22" max="22" width="0.85546875" style="0" customWidth="1"/>
    <col min="23" max="23" width="7.7109375" style="0" customWidth="1"/>
    <col min="24" max="24" width="4.7109375" style="0" customWidth="1"/>
    <col min="25" max="25" width="0.85546875" style="0" customWidth="1"/>
    <col min="26" max="26" width="8.28125" style="0" customWidth="1"/>
    <col min="27" max="27" width="4.8515625" style="0" customWidth="1"/>
    <col min="28" max="28" width="0.85546875" style="0" customWidth="1"/>
    <col min="29" max="29" width="9.28125" style="0" customWidth="1"/>
    <col min="30" max="30" width="4.7109375" style="0" customWidth="1"/>
    <col min="31" max="31" width="0.85546875" style="0" customWidth="1"/>
    <col min="32" max="32" width="8.7109375" style="0" customWidth="1"/>
    <col min="33" max="33" width="4.7109375" style="0" customWidth="1"/>
    <col min="34" max="34" width="0.85546875" style="0" customWidth="1"/>
    <col min="35" max="35" width="9.00390625" style="0" bestFit="1" customWidth="1"/>
    <col min="36" max="36" width="4.7109375" style="0" customWidth="1"/>
    <col min="37" max="37" width="0.85546875" style="0" customWidth="1"/>
    <col min="38" max="38" width="11.140625" style="0" customWidth="1"/>
    <col min="39" max="39" width="4.7109375" style="0" customWidth="1"/>
  </cols>
  <sheetData>
    <row r="1" spans="1:38" ht="12.75">
      <c r="A1" s="242" t="s">
        <v>102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</row>
    <row r="3" spans="1:39" ht="12.75">
      <c r="A3" s="242" t="s">
        <v>190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6"/>
    </row>
    <row r="4" spans="1:39" ht="12.75">
      <c r="A4" s="242" t="s">
        <v>151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6"/>
    </row>
    <row r="5" spans="1:39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ht="15" customHeight="1" thickTop="1">
      <c r="B6" s="253"/>
      <c r="C6" s="253"/>
      <c r="D6" s="6"/>
      <c r="E6" s="3"/>
      <c r="F6" s="3"/>
      <c r="G6" s="3"/>
      <c r="H6" s="253" t="s">
        <v>26</v>
      </c>
      <c r="I6" s="253"/>
      <c r="J6" s="3"/>
      <c r="K6" s="253" t="s">
        <v>27</v>
      </c>
      <c r="L6" s="253"/>
      <c r="M6" s="3"/>
      <c r="N6" s="253" t="s">
        <v>30</v>
      </c>
      <c r="O6" s="253"/>
      <c r="P6" s="3"/>
      <c r="Q6" s="253" t="s">
        <v>32</v>
      </c>
      <c r="R6" s="253"/>
      <c r="S6" s="6"/>
      <c r="T6" s="3"/>
      <c r="U6" s="3"/>
      <c r="V6" s="3"/>
      <c r="W6" s="253" t="s">
        <v>36</v>
      </c>
      <c r="X6" s="253"/>
      <c r="Y6" s="6"/>
      <c r="Z6" s="3"/>
      <c r="AA6" s="3"/>
      <c r="AB6" s="3"/>
      <c r="AC6" s="253" t="s">
        <v>36</v>
      </c>
      <c r="AD6" s="253"/>
      <c r="AE6" s="6"/>
      <c r="AF6" s="3"/>
      <c r="AG6" s="3"/>
      <c r="AH6" s="3"/>
      <c r="AI6" s="253"/>
      <c r="AJ6" s="253"/>
      <c r="AK6" s="6"/>
      <c r="AL6" s="3"/>
      <c r="AM6" s="3"/>
    </row>
    <row r="7" spans="1:39" ht="12.75">
      <c r="A7" s="3" t="s">
        <v>114</v>
      </c>
      <c r="B7" s="242" t="s">
        <v>103</v>
      </c>
      <c r="C7" s="242"/>
      <c r="D7" s="6"/>
      <c r="E7" s="242" t="s">
        <v>24</v>
      </c>
      <c r="F7" s="242"/>
      <c r="G7" s="6"/>
      <c r="H7" s="242" t="s">
        <v>24</v>
      </c>
      <c r="I7" s="242"/>
      <c r="J7" s="6"/>
      <c r="K7" s="242" t="s">
        <v>29</v>
      </c>
      <c r="L7" s="242"/>
      <c r="M7" s="6"/>
      <c r="N7" s="242" t="s">
        <v>27</v>
      </c>
      <c r="O7" s="242"/>
      <c r="P7" s="6"/>
      <c r="Q7" s="242" t="s">
        <v>27</v>
      </c>
      <c r="R7" s="242"/>
      <c r="S7" s="6"/>
      <c r="T7" s="242" t="s">
        <v>34</v>
      </c>
      <c r="U7" s="242"/>
      <c r="V7" s="6"/>
      <c r="W7" s="242" t="s">
        <v>38</v>
      </c>
      <c r="X7" s="242"/>
      <c r="Y7" s="6"/>
      <c r="Z7" s="242" t="s">
        <v>40</v>
      </c>
      <c r="AA7" s="242"/>
      <c r="AB7" s="6"/>
      <c r="AC7" s="242" t="s">
        <v>41</v>
      </c>
      <c r="AD7" s="242"/>
      <c r="AE7" s="6"/>
      <c r="AF7" s="242" t="s">
        <v>43</v>
      </c>
      <c r="AG7" s="242"/>
      <c r="AH7" s="6"/>
      <c r="AI7" s="242" t="s">
        <v>105</v>
      </c>
      <c r="AJ7" s="242"/>
      <c r="AK7" s="6"/>
      <c r="AL7" s="242" t="s">
        <v>47</v>
      </c>
      <c r="AM7" s="242"/>
    </row>
    <row r="8" spans="1:39" ht="12.75">
      <c r="A8" t="s">
        <v>35</v>
      </c>
      <c r="B8" s="252" t="s">
        <v>104</v>
      </c>
      <c r="C8" s="252"/>
      <c r="D8" s="6"/>
      <c r="E8" s="252" t="s">
        <v>25</v>
      </c>
      <c r="F8" s="252"/>
      <c r="G8" s="6"/>
      <c r="H8" s="252" t="s">
        <v>25</v>
      </c>
      <c r="I8" s="252"/>
      <c r="J8" s="6"/>
      <c r="K8" s="252" t="s">
        <v>28</v>
      </c>
      <c r="L8" s="252"/>
      <c r="M8" s="6"/>
      <c r="N8" s="252" t="s">
        <v>31</v>
      </c>
      <c r="O8" s="252"/>
      <c r="P8" s="6"/>
      <c r="Q8" s="252" t="s">
        <v>33</v>
      </c>
      <c r="R8" s="252"/>
      <c r="S8" s="6"/>
      <c r="T8" s="252" t="s">
        <v>35</v>
      </c>
      <c r="U8" s="252"/>
      <c r="V8" s="6"/>
      <c r="W8" s="252" t="s">
        <v>39</v>
      </c>
      <c r="X8" s="252"/>
      <c r="Y8" s="6"/>
      <c r="Z8" s="252" t="s">
        <v>39</v>
      </c>
      <c r="AA8" s="252"/>
      <c r="AB8" s="6"/>
      <c r="AC8" s="252" t="s">
        <v>42</v>
      </c>
      <c r="AD8" s="252"/>
      <c r="AE8" s="6"/>
      <c r="AF8" s="252" t="s">
        <v>44</v>
      </c>
      <c r="AG8" s="252"/>
      <c r="AH8" s="6"/>
      <c r="AI8" s="252" t="s">
        <v>44</v>
      </c>
      <c r="AJ8" s="252"/>
      <c r="AK8" s="6"/>
      <c r="AL8" s="252" t="s">
        <v>48</v>
      </c>
      <c r="AM8" s="252"/>
    </row>
    <row r="9" spans="1:39" ht="13.5" thickBot="1">
      <c r="A9" s="4" t="s">
        <v>115</v>
      </c>
      <c r="B9" s="42" t="s">
        <v>82</v>
      </c>
      <c r="C9" s="42" t="s">
        <v>83</v>
      </c>
      <c r="D9" s="42"/>
      <c r="E9" s="42" t="s">
        <v>82</v>
      </c>
      <c r="F9" s="42" t="s">
        <v>83</v>
      </c>
      <c r="G9" s="42"/>
      <c r="H9" s="42" t="s">
        <v>82</v>
      </c>
      <c r="I9" s="42" t="s">
        <v>83</v>
      </c>
      <c r="J9" s="42"/>
      <c r="K9" s="42" t="s">
        <v>82</v>
      </c>
      <c r="L9" s="42" t="s">
        <v>83</v>
      </c>
      <c r="M9" s="42"/>
      <c r="N9" s="42" t="s">
        <v>82</v>
      </c>
      <c r="O9" s="42" t="s">
        <v>83</v>
      </c>
      <c r="P9" s="42"/>
      <c r="Q9" s="42" t="s">
        <v>82</v>
      </c>
      <c r="R9" s="42" t="s">
        <v>83</v>
      </c>
      <c r="S9" s="42"/>
      <c r="T9" s="42" t="s">
        <v>82</v>
      </c>
      <c r="U9" s="42" t="s">
        <v>83</v>
      </c>
      <c r="V9" s="42"/>
      <c r="W9" s="42" t="s">
        <v>82</v>
      </c>
      <c r="X9" s="42" t="s">
        <v>83</v>
      </c>
      <c r="Y9" s="42"/>
      <c r="Z9" s="42" t="s">
        <v>82</v>
      </c>
      <c r="AA9" s="42" t="s">
        <v>83</v>
      </c>
      <c r="AB9" s="42"/>
      <c r="AC9" s="42" t="s">
        <v>82</v>
      </c>
      <c r="AD9" s="42" t="s">
        <v>83</v>
      </c>
      <c r="AE9" s="42"/>
      <c r="AF9" s="42" t="s">
        <v>82</v>
      </c>
      <c r="AG9" s="42" t="s">
        <v>83</v>
      </c>
      <c r="AH9" s="42"/>
      <c r="AI9" s="42" t="s">
        <v>82</v>
      </c>
      <c r="AJ9" s="42" t="s">
        <v>83</v>
      </c>
      <c r="AK9" s="42"/>
      <c r="AL9" s="42" t="s">
        <v>82</v>
      </c>
      <c r="AM9" s="42" t="s">
        <v>83</v>
      </c>
    </row>
    <row r="10" spans="1:39" s="23" customFormat="1" ht="12.75">
      <c r="A10" s="82" t="s">
        <v>76</v>
      </c>
      <c r="B10" s="81">
        <f>+E10+H10+K10+N10+Q10+T10+W10+Z10+AC10+AF10+AI10+AL10</f>
        <v>10864.304007714207</v>
      </c>
      <c r="C10" s="87"/>
      <c r="D10" s="12"/>
      <c r="E10" s="12">
        <f>'Tbl 10'!C9/Tbl11!C9</f>
        <v>319.0767071659463</v>
      </c>
      <c r="F10" s="11"/>
      <c r="G10" s="12"/>
      <c r="H10" s="12">
        <f>'Tbl 10'!D9/Tbl11!C9</f>
        <v>779.7397392725944</v>
      </c>
      <c r="I10" s="11"/>
      <c r="J10" s="12"/>
      <c r="K10" s="12">
        <f>'Tbl 10'!E9/Tbl11!C9</f>
        <v>4420.104124399281</v>
      </c>
      <c r="L10" s="11"/>
      <c r="M10" s="12"/>
      <c r="N10" s="12">
        <f>'Tbl 10'!F9/Tbl11!C9</f>
        <v>262.0194893870934</v>
      </c>
      <c r="O10" s="11"/>
      <c r="P10" s="12"/>
      <c r="Q10" s="12">
        <f>'Tbl 10'!G9/Tbl11!C9</f>
        <v>174.48284809717245</v>
      </c>
      <c r="R10" s="11"/>
      <c r="S10" s="12"/>
      <c r="T10" s="12">
        <f>'Tbl 10'!H9/Tbl11!C9</f>
        <v>1198.4883606275364</v>
      </c>
      <c r="U10" s="11"/>
      <c r="V10" s="12"/>
      <c r="W10" s="12">
        <f>'Tbl 10'!I9/Tbl11!C9</f>
        <v>72.74036463181606</v>
      </c>
      <c r="X10" s="11"/>
      <c r="Y10" s="12"/>
      <c r="Z10" s="12">
        <f>'Tbl 10'!J9/Tbl11!C9</f>
        <v>59.18311330653301</v>
      </c>
      <c r="AA10" s="11"/>
      <c r="AB10" s="12"/>
      <c r="AC10" s="12">
        <f>'Tbl 10'!K9/Tbl11!C9</f>
        <v>541.7491083440917</v>
      </c>
      <c r="AD10" s="11"/>
      <c r="AE10" s="12"/>
      <c r="AF10" s="12">
        <f>'Tbl 10'!L9/Tbl11!C9</f>
        <v>783.5800503500265</v>
      </c>
      <c r="AG10" s="11"/>
      <c r="AH10" s="12"/>
      <c r="AI10" s="12">
        <f>'Tbl 10'!M9/Tbl11!C9</f>
        <v>233.47633705967343</v>
      </c>
      <c r="AJ10" s="11"/>
      <c r="AK10" s="12"/>
      <c r="AL10" s="12">
        <f>('Tbl 10'!N9-'Tbl 10'!O9)/Tbl11!C9</f>
        <v>2019.6637650724404</v>
      </c>
      <c r="AM10" s="88"/>
    </row>
    <row r="11" spans="2:40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</row>
    <row r="12" spans="1:49" ht="12.75">
      <c r="A12" s="3" t="s">
        <v>52</v>
      </c>
      <c r="B12" s="2">
        <f>+E12+H12+K12+N12+Q12+T12+W12+Z12+AC12+AF12+AI12+AL12</f>
        <v>10690.118553197019</v>
      </c>
      <c r="C12" s="38">
        <f>RANK(B12,B$12:B$39)</f>
        <v>8</v>
      </c>
      <c r="D12" s="38"/>
      <c r="E12" s="2">
        <f>'Tbl 10'!C11/Tbl11!C11</f>
        <v>211.27256096900948</v>
      </c>
      <c r="F12" s="38">
        <f>RANK(E12,E$12:E$39)</f>
        <v>19</v>
      </c>
      <c r="G12" s="38"/>
      <c r="H12" s="2">
        <f>'Tbl 10'!D11/Tbl11!C11</f>
        <v>675.2756145611205</v>
      </c>
      <c r="I12" s="38">
        <f>RANK(H12,H$12:H$39)</f>
        <v>19</v>
      </c>
      <c r="J12" s="38"/>
      <c r="K12" s="2">
        <f>'Tbl 10'!E11/Tbl11!C11</f>
        <v>4288.7165127783255</v>
      </c>
      <c r="L12" s="38">
        <f>RANK(K12,K$12:K$39)</f>
        <v>9</v>
      </c>
      <c r="M12" s="38"/>
      <c r="N12" s="2">
        <f>'Tbl 10'!F11/Tbl11!C11</f>
        <v>263.41564681813753</v>
      </c>
      <c r="O12" s="38">
        <f>RANK(N12,N$12:N$39)</f>
        <v>13</v>
      </c>
      <c r="P12" s="38"/>
      <c r="Q12" s="2">
        <f>'Tbl 10'!G11/Tbl11!C11</f>
        <v>110.19410497602374</v>
      </c>
      <c r="R12" s="38">
        <f>RANK(Q12,Q$12:Q$39)</f>
        <v>12</v>
      </c>
      <c r="S12" s="38"/>
      <c r="T12" s="2">
        <f>'Tbl 10'!H11/Tbl11!C11</f>
        <v>1254.086336230692</v>
      </c>
      <c r="U12" s="38">
        <f>RANK(T12,T$12:T$39)</f>
        <v>5</v>
      </c>
      <c r="V12" s="38"/>
      <c r="W12" s="2">
        <f>'Tbl 10'!I11/Tbl11!C11</f>
        <v>64.94531353171038</v>
      </c>
      <c r="X12" s="38">
        <f>RANK(W12,W$12:W$39)</f>
        <v>13</v>
      </c>
      <c r="Y12" s="35"/>
      <c r="Z12" s="2">
        <f>'Tbl 10'!J11/Tbl11!C11</f>
        <v>56.47858155721291</v>
      </c>
      <c r="AA12" s="38">
        <f>RANK(Z12,Z$12:Z$39)</f>
        <v>17</v>
      </c>
      <c r="AB12" s="35"/>
      <c r="AC12" s="2">
        <f>'Tbl 10'!K11/Tbl11!C11</f>
        <v>560.7444713854281</v>
      </c>
      <c r="AD12" s="38">
        <f>RANK(AC12,AC$12:AC$39)</f>
        <v>15</v>
      </c>
      <c r="AE12" s="35"/>
      <c r="AF12" s="2">
        <f>'Tbl 10'!L11/Tbl11!C11</f>
        <v>819.0637260101968</v>
      </c>
      <c r="AG12" s="38">
        <f>RANK(AF12,AF$12:AF$39)</f>
        <v>6</v>
      </c>
      <c r="AH12" s="35"/>
      <c r="AI12" s="2">
        <f>'Tbl 10'!M11/Tbl11!C11</f>
        <v>141.15051795243716</v>
      </c>
      <c r="AJ12" s="38">
        <f>RANK(AI12,AI$12:AI$39)</f>
        <v>22</v>
      </c>
      <c r="AK12" s="3"/>
      <c r="AL12" s="2">
        <f>('Tbl 10'!N11-'Tbl 10'!O11)/Tbl11!C11</f>
        <v>2244.775166426724</v>
      </c>
      <c r="AM12" s="38">
        <f>RANK(AL12,AL$12:AL$39)</f>
        <v>3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2.75">
      <c r="A13" s="3" t="s">
        <v>53</v>
      </c>
      <c r="B13" s="2">
        <f>+E13+H13+K13+N13+Q13+T13+W13+Z13+AC13+AF13+AI13+AL13</f>
        <v>10355.524511989866</v>
      </c>
      <c r="C13" s="38">
        <f>RANK(B13,B$12:B$39)</f>
        <v>11</v>
      </c>
      <c r="D13" s="38"/>
      <c r="E13" s="2">
        <f>'Tbl 10'!C12/Tbl11!C12</f>
        <v>349.9483500156253</v>
      </c>
      <c r="F13" s="38">
        <f>RANK(E13,E$12:E$39)</f>
        <v>4</v>
      </c>
      <c r="G13" s="38"/>
      <c r="H13" s="2">
        <f>'Tbl 10'!D12/Tbl11!C12</f>
        <v>745.0600659253308</v>
      </c>
      <c r="I13" s="38">
        <f>RANK(H13,H$12:H$39)</f>
        <v>14</v>
      </c>
      <c r="J13" s="38"/>
      <c r="K13" s="2">
        <f>'Tbl 10'!E12/Tbl11!C12</f>
        <v>4291.334879532473</v>
      </c>
      <c r="L13" s="38">
        <f>RANK(K13,K$12:K$39)</f>
        <v>8</v>
      </c>
      <c r="M13" s="38"/>
      <c r="N13" s="2">
        <f>'Tbl 10'!F12/Tbl11!C12</f>
        <v>212.5838782835737</v>
      </c>
      <c r="O13" s="38">
        <f>RANK(N13,N$12:N$39)</f>
        <v>21</v>
      </c>
      <c r="P13" s="38"/>
      <c r="Q13" s="2">
        <f>'Tbl 10'!G12/Tbl11!C12</f>
        <v>167.71801940278664</v>
      </c>
      <c r="R13" s="38">
        <f>RANK(Q13,Q$12:Q$39)</f>
        <v>7</v>
      </c>
      <c r="S13" s="38"/>
      <c r="T13" s="2">
        <f>'Tbl 10'!H12/Tbl11!C12</f>
        <v>1033.710368651537</v>
      </c>
      <c r="U13" s="38">
        <f>RANK(T13,T$12:T$39)</f>
        <v>11</v>
      </c>
      <c r="V13" s="38"/>
      <c r="W13" s="2">
        <f>'Tbl 10'!I12/Tbl11!C12</f>
        <v>48.21526271541123</v>
      </c>
      <c r="X13" s="38">
        <f>RANK(W13,W$12:W$39)</f>
        <v>18</v>
      </c>
      <c r="Y13" s="3"/>
      <c r="Z13" s="2">
        <f>'Tbl 10'!J12/Tbl11!C12</f>
        <v>0</v>
      </c>
      <c r="AA13" s="38">
        <f>RANK(Z13,Z$12:Z$39)</f>
        <v>22</v>
      </c>
      <c r="AB13" s="3"/>
      <c r="AC13" s="2">
        <f>'Tbl 10'!K12/Tbl11!C12</f>
        <v>491.2634937145061</v>
      </c>
      <c r="AD13" s="38">
        <f>RANK(AC13,AC$12:AC$39)</f>
        <v>18</v>
      </c>
      <c r="AE13" s="35"/>
      <c r="AF13" s="2">
        <f>'Tbl 10'!L12/Tbl11!C12</f>
        <v>783.1358667072604</v>
      </c>
      <c r="AG13" s="38">
        <f>RANK(AF13,AF$12:AF$39)</f>
        <v>8</v>
      </c>
      <c r="AH13" s="35"/>
      <c r="AI13" s="2">
        <f>'Tbl 10'!M12/Tbl11!C12</f>
        <v>175.2444318599421</v>
      </c>
      <c r="AJ13" s="38">
        <f>RANK(AI13,AI$12:AI$39)</f>
        <v>17</v>
      </c>
      <c r="AK13" s="3"/>
      <c r="AL13" s="2">
        <f>('Tbl 10'!N12-'Tbl 10'!O12)/Tbl11!C12</f>
        <v>2057.3098951814204</v>
      </c>
      <c r="AM13" s="38">
        <f>RANK(AL13,AL$12:AL$39)</f>
        <v>4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12.75">
      <c r="A14" s="3" t="s">
        <v>75</v>
      </c>
      <c r="B14" s="2">
        <f>+E14+H14+K14+N14+Q14+T14+W14+Z14+AC14+AF14+AI14+AL14</f>
        <v>12018.454131146154</v>
      </c>
      <c r="C14" s="38">
        <f>RANK(B14,B$12:B$39)</f>
        <v>3</v>
      </c>
      <c r="D14" s="38"/>
      <c r="E14" s="2">
        <f>'Tbl 10'!C13/Tbl11!C13</f>
        <v>603.8787885188935</v>
      </c>
      <c r="F14" s="38">
        <f>RANK(E14,E$12:E$39)</f>
        <v>1</v>
      </c>
      <c r="G14" s="38"/>
      <c r="H14" s="2">
        <f>'Tbl 10'!D13/Tbl11!C13</f>
        <v>843.3879602264388</v>
      </c>
      <c r="I14" s="38">
        <f>RANK(H14,H$12:H$39)</f>
        <v>6</v>
      </c>
      <c r="J14" s="38"/>
      <c r="K14" s="2">
        <f>'Tbl 10'!E13/Tbl11!C13</f>
        <v>4127.279425662214</v>
      </c>
      <c r="L14" s="38">
        <f>RANK(K14,K$12:K$39)</f>
        <v>15</v>
      </c>
      <c r="M14" s="38"/>
      <c r="N14" s="2">
        <f>'Tbl 10'!F13/Tbl11!C13</f>
        <v>338.9154252421986</v>
      </c>
      <c r="O14" s="38">
        <f>RANK(N14,N$12:N$39)</f>
        <v>5</v>
      </c>
      <c r="P14" s="38"/>
      <c r="Q14" s="2">
        <f>'Tbl 10'!G13/Tbl11!C13</f>
        <v>636.816504812041</v>
      </c>
      <c r="R14" s="38">
        <f>RANK(Q14,Q$12:Q$39)</f>
        <v>1</v>
      </c>
      <c r="S14" s="38"/>
      <c r="T14" s="2">
        <f>'Tbl 10'!H13/Tbl11!C13</f>
        <v>1736.2506046291142</v>
      </c>
      <c r="U14" s="38">
        <f>RANK(T14,T$12:T$39)</f>
        <v>1</v>
      </c>
      <c r="V14" s="38"/>
      <c r="W14" s="2">
        <f>'Tbl 10'!I13/Tbl11!C13</f>
        <v>154.01884939629198</v>
      </c>
      <c r="X14" s="38">
        <f>RANK(W14,W$12:W$39)</f>
        <v>2</v>
      </c>
      <c r="Y14" s="35"/>
      <c r="Z14" s="2">
        <f>'Tbl 10'!J13/Tbl11!C13</f>
        <v>0</v>
      </c>
      <c r="AA14" s="38">
        <f>RANK(Z14,Z$12:Z$39)</f>
        <v>22</v>
      </c>
      <c r="AB14" s="35"/>
      <c r="AC14" s="2">
        <f>'Tbl 10'!K13/Tbl11!C13</f>
        <v>420.8606735322093</v>
      </c>
      <c r="AD14" s="38">
        <f>RANK(AC14,AC$12:AC$39)</f>
        <v>21</v>
      </c>
      <c r="AE14" s="35"/>
      <c r="AF14" s="2">
        <f>'Tbl 10'!L13/Tbl11!C13</f>
        <v>928.891291412627</v>
      </c>
      <c r="AG14" s="38">
        <f>RANK(AF14,AF$12:AF$39)</f>
        <v>2</v>
      </c>
      <c r="AH14" s="35"/>
      <c r="AI14" s="2">
        <f>'Tbl 10'!M13/Tbl11!C13</f>
        <v>238.51267145179142</v>
      </c>
      <c r="AJ14" s="38">
        <f>RANK(AI14,AI$12:AI$39)</f>
        <v>10</v>
      </c>
      <c r="AK14" s="3"/>
      <c r="AL14" s="2">
        <f>('Tbl 10'!N13-'Tbl 10'!O13)/Tbl11!C13</f>
        <v>1989.641936262334</v>
      </c>
      <c r="AM14" s="38">
        <f>RANK(AL14,AL$12:AL$39)</f>
        <v>5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12.75">
      <c r="A15" s="3" t="s">
        <v>54</v>
      </c>
      <c r="B15" s="2">
        <f>+E15+H15+K15+N15+Q15+T15+W15+Z15+AC15+AF15+AI15+AL15</f>
        <v>10507.606328942664</v>
      </c>
      <c r="C15" s="38">
        <f>RANK(B15,B$12:B$39)</f>
        <v>9</v>
      </c>
      <c r="D15" s="38"/>
      <c r="E15" s="2">
        <f>'Tbl 10'!C14/Tbl11!C14</f>
        <v>327.56718760688307</v>
      </c>
      <c r="F15" s="38">
        <f>RANK(E15,E$12:E$39)</f>
        <v>5</v>
      </c>
      <c r="G15" s="38"/>
      <c r="H15" s="2">
        <f>'Tbl 10'!D14/Tbl11!C14</f>
        <v>675.0717230225106</v>
      </c>
      <c r="I15" s="38">
        <f>RANK(H15,H$12:H$39)</f>
        <v>20</v>
      </c>
      <c r="J15" s="38"/>
      <c r="K15" s="2">
        <f>'Tbl 10'!E14/Tbl11!C14</f>
        <v>4125.482569760476</v>
      </c>
      <c r="L15" s="38">
        <f>RANK(K15,K$12:K$39)</f>
        <v>16</v>
      </c>
      <c r="M15" s="38"/>
      <c r="N15" s="2">
        <f>'Tbl 10'!F14/Tbl11!C14</f>
        <v>255.49070113576775</v>
      </c>
      <c r="O15" s="38">
        <f>RANK(N15,N$12:N$39)</f>
        <v>15</v>
      </c>
      <c r="P15" s="38"/>
      <c r="Q15" s="2">
        <f>'Tbl 10'!G14/Tbl11!C14</f>
        <v>109.9854054168755</v>
      </c>
      <c r="R15" s="38">
        <f>RANK(Q15,Q$12:Q$39)</f>
        <v>13</v>
      </c>
      <c r="S15" s="38"/>
      <c r="T15" s="2">
        <f>'Tbl 10'!H14/Tbl11!C14</f>
        <v>1149.8625700315383</v>
      </c>
      <c r="U15" s="38">
        <f>RANK(T15,T$12:T$39)</f>
        <v>8</v>
      </c>
      <c r="V15" s="38"/>
      <c r="W15" s="2">
        <f>'Tbl 10'!I14/Tbl11!C14</f>
        <v>71.86884221256943</v>
      </c>
      <c r="X15" s="38">
        <f>RANK(W15,W$12:W$39)</f>
        <v>10</v>
      </c>
      <c r="Y15" s="35"/>
      <c r="Z15" s="2">
        <f>'Tbl 10'!J14/Tbl11!C14</f>
        <v>121.59609039474276</v>
      </c>
      <c r="AA15" s="38">
        <f>RANK(Z15,Z$12:Z$39)</f>
        <v>1</v>
      </c>
      <c r="AB15" s="3"/>
      <c r="AC15" s="2">
        <f>'Tbl 10'!K14/Tbl11!C14</f>
        <v>414.82850586994175</v>
      </c>
      <c r="AD15" s="38">
        <f>RANK(AC15,AC$12:AC$39)</f>
        <v>23</v>
      </c>
      <c r="AE15" s="3"/>
      <c r="AF15" s="2">
        <f>'Tbl 10'!L14/Tbl11!C14</f>
        <v>759.6876059294682</v>
      </c>
      <c r="AG15" s="38">
        <f>RANK(AF15,AF$12:AF$39)</f>
        <v>14</v>
      </c>
      <c r="AH15" s="35"/>
      <c r="AI15" s="2">
        <f>'Tbl 10'!M14/Tbl11!C14</f>
        <v>249.3388004028196</v>
      </c>
      <c r="AJ15" s="38">
        <f>RANK(AI15,AI$12:AI$39)</f>
        <v>6</v>
      </c>
      <c r="AK15" s="3"/>
      <c r="AL15" s="2">
        <f>('Tbl 10'!N14-'Tbl 10'!O14)/Tbl11!C14</f>
        <v>2246.826327159069</v>
      </c>
      <c r="AM15" s="38">
        <f>RANK(AL15,AL$12:AL$39)</f>
        <v>2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2.75">
      <c r="A16" s="3" t="s">
        <v>55</v>
      </c>
      <c r="B16" s="2">
        <f>+E16+H16+K16+N16+Q16+T16+W16+Z16+AC16+AF16+AI16+AL16</f>
        <v>9494.584992766768</v>
      </c>
      <c r="C16" s="38">
        <f>RANK(B16,B$12:B$39)</f>
        <v>19</v>
      </c>
      <c r="D16" s="38"/>
      <c r="E16" s="2">
        <f>'Tbl 10'!C15/Tbl11!C15</f>
        <v>234.09685756274544</v>
      </c>
      <c r="F16" s="38">
        <f>RANK(E16,E$12:E$39)</f>
        <v>16</v>
      </c>
      <c r="G16" s="38"/>
      <c r="H16" s="2">
        <f>'Tbl 10'!D15/Tbl11!C15</f>
        <v>611.2148315690372</v>
      </c>
      <c r="I16" s="38">
        <f>RANK(H16,H$12:H$39)</f>
        <v>22</v>
      </c>
      <c r="J16" s="38"/>
      <c r="K16" s="2">
        <f>'Tbl 10'!E15/Tbl11!C15</f>
        <v>4188.6931973179635</v>
      </c>
      <c r="L16" s="38">
        <f>RANK(K16,K$12:K$39)</f>
        <v>11</v>
      </c>
      <c r="M16" s="38"/>
      <c r="N16" s="2">
        <f>'Tbl 10'!F15/Tbl11!C15</f>
        <v>188.17963615697263</v>
      </c>
      <c r="O16" s="38">
        <f>RANK(N16,N$12:N$39)</f>
        <v>23</v>
      </c>
      <c r="P16" s="38"/>
      <c r="Q16" s="2">
        <f>'Tbl 10'!G15/Tbl11!C15</f>
        <v>44.89614744311007</v>
      </c>
      <c r="R16" s="38">
        <f>RANK(Q16,Q$12:Q$39)</f>
        <v>24</v>
      </c>
      <c r="S16" s="38"/>
      <c r="T16" s="2">
        <f>'Tbl 10'!H15/Tbl11!C15</f>
        <v>1015.5765080713679</v>
      </c>
      <c r="U16" s="38">
        <f>RANK(T16,T$12:T$39)</f>
        <v>12</v>
      </c>
      <c r="V16" s="38"/>
      <c r="W16" s="2">
        <f>'Tbl 10'!I15/Tbl11!C15</f>
        <v>64.28419653723392</v>
      </c>
      <c r="X16" s="38">
        <f>RANK(W16,W$12:W$39)</f>
        <v>14</v>
      </c>
      <c r="Y16" s="35"/>
      <c r="Z16" s="2">
        <f>'Tbl 10'!J15/Tbl11!C15</f>
        <v>56.422678477117735</v>
      </c>
      <c r="AA16" s="38">
        <f>RANK(Z16,Z$12:Z$39)</f>
        <v>18</v>
      </c>
      <c r="AB16" s="35"/>
      <c r="AC16" s="2">
        <f>'Tbl 10'!K15/Tbl11!C15</f>
        <v>579.9221520586007</v>
      </c>
      <c r="AD16" s="38">
        <f>RANK(AC16,AC$12:AC$39)</f>
        <v>14</v>
      </c>
      <c r="AE16" s="35"/>
      <c r="AF16" s="2">
        <f>'Tbl 10'!L15/Tbl11!C15</f>
        <v>781.4071390847093</v>
      </c>
      <c r="AG16" s="38">
        <f>RANK(AF16,AF$12:AF$39)</f>
        <v>10</v>
      </c>
      <c r="AH16" s="35"/>
      <c r="AI16" s="2">
        <f>'Tbl 10'!M15/Tbl11!C15</f>
        <v>168.7669567613493</v>
      </c>
      <c r="AJ16" s="38">
        <f>RANK(AI16,AI$12:AI$39)</f>
        <v>19</v>
      </c>
      <c r="AK16" s="3"/>
      <c r="AL16" s="2">
        <f>('Tbl 10'!N15-'Tbl 10'!O15)/Tbl11!C15</f>
        <v>1561.1246917265605</v>
      </c>
      <c r="AM16" s="38">
        <f>RANK(AL16,AL$12:AL$39)</f>
        <v>21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3:39" ht="12.75">
      <c r="C17" s="38"/>
      <c r="F17" s="38"/>
      <c r="I17" s="38"/>
      <c r="L17" s="38"/>
      <c r="O17" s="38"/>
      <c r="R17" s="38"/>
      <c r="U17" s="38"/>
      <c r="X17" s="35"/>
      <c r="AA17" s="35"/>
      <c r="AD17" s="35"/>
      <c r="AG17" s="35"/>
      <c r="AJ17" s="3"/>
      <c r="AM17" s="3"/>
    </row>
    <row r="18" spans="1:49" ht="12.75">
      <c r="A18" s="3" t="s">
        <v>56</v>
      </c>
      <c r="B18" s="2">
        <f>+E18+H18+K18+N18+Q18+T18+W18+Z18+AC18+AF18+AI18+AL18</f>
        <v>9373.450505496932</v>
      </c>
      <c r="C18" s="38">
        <f>RANK(B18,B$12:B$39)</f>
        <v>20</v>
      </c>
      <c r="D18" s="38"/>
      <c r="E18" s="2">
        <f>'Tbl 10'!C17/Tbl11!C17</f>
        <v>247.99225273005175</v>
      </c>
      <c r="F18" s="38">
        <f>RANK(E18,E$12:E$39)</f>
        <v>14</v>
      </c>
      <c r="G18" s="38"/>
      <c r="H18" s="2">
        <f>'Tbl 10'!D17/Tbl11!C17</f>
        <v>749.6941108226065</v>
      </c>
      <c r="I18" s="38">
        <f>RANK(H18,H$12:H$39)</f>
        <v>13</v>
      </c>
      <c r="J18" s="38"/>
      <c r="K18" s="2">
        <f>'Tbl 10'!E17/Tbl11!C17</f>
        <v>3941.9973261145788</v>
      </c>
      <c r="L18" s="38">
        <f>RANK(K18,K$12:K$39)</f>
        <v>21</v>
      </c>
      <c r="M18" s="38"/>
      <c r="N18" s="2">
        <f>'Tbl 10'!F17/Tbl11!C17</f>
        <v>230.8239489530965</v>
      </c>
      <c r="O18" s="38">
        <f>RANK(N18,N$12:N$39)</f>
        <v>18</v>
      </c>
      <c r="P18" s="38"/>
      <c r="Q18" s="2">
        <f>'Tbl 10'!G17/Tbl11!C17</f>
        <v>182.90938806327458</v>
      </c>
      <c r="R18" s="38">
        <f>RANK(Q18,Q$12:Q$39)</f>
        <v>5</v>
      </c>
      <c r="S18" s="38"/>
      <c r="T18" s="2">
        <f>'Tbl 10'!H17/Tbl11!C17</f>
        <v>865.3120472165441</v>
      </c>
      <c r="U18" s="38">
        <f>RANK(T18,T$12:T$39)</f>
        <v>19</v>
      </c>
      <c r="V18" s="38"/>
      <c r="W18" s="2">
        <f>'Tbl 10'!I17/Tbl11!C17</f>
        <v>150.91431412629137</v>
      </c>
      <c r="X18" s="38">
        <f>RANK(W18,W$12:W$39)</f>
        <v>3</v>
      </c>
      <c r="Y18" s="35"/>
      <c r="Z18" s="2">
        <f>'Tbl 10'!J17/Tbl11!C17</f>
        <v>101.89236874574148</v>
      </c>
      <c r="AA18" s="38">
        <f>RANK(Z18,Z$12:Z$39)</f>
        <v>5</v>
      </c>
      <c r="AB18" s="3"/>
      <c r="AC18" s="2">
        <f>'Tbl 10'!K17/Tbl11!C17</f>
        <v>612.5934257775814</v>
      </c>
      <c r="AD18" s="38">
        <f>RANK(AC18,AC$12:AC$39)</f>
        <v>10</v>
      </c>
      <c r="AE18" s="35"/>
      <c r="AF18" s="2">
        <f>'Tbl 10'!L17/Tbl11!C17</f>
        <v>566.7219951015597</v>
      </c>
      <c r="AG18" s="38">
        <f>RANK(AF18,AF$12:AF$39)</f>
        <v>24</v>
      </c>
      <c r="AH18" s="35"/>
      <c r="AI18" s="2">
        <f>'Tbl 10'!M17/Tbl11!C17</f>
        <v>108.36524685560651</v>
      </c>
      <c r="AJ18" s="38">
        <f>RANK(AI18,AI$12:AI$39)</f>
        <v>24</v>
      </c>
      <c r="AK18" s="3"/>
      <c r="AL18" s="2">
        <f>('Tbl 10'!N17-'Tbl 10'!O17)/Tbl11!C17</f>
        <v>1614.2340809900006</v>
      </c>
      <c r="AM18" s="38">
        <f>RANK(AL18,AL$12:AL$39)</f>
        <v>17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12.75">
      <c r="A19" s="3" t="s">
        <v>57</v>
      </c>
      <c r="B19" s="2">
        <f>+E19+H19+K19+N19+Q19+T19+W19+Z19+AC19+AF19+AI19+AL19</f>
        <v>9626.438136453064</v>
      </c>
      <c r="C19" s="38">
        <f>RANK(B19,B$12:B$39)</f>
        <v>17</v>
      </c>
      <c r="D19" s="38"/>
      <c r="E19" s="2">
        <f>'Tbl 10'!C18/Tbl11!C18</f>
        <v>178.15374651447146</v>
      </c>
      <c r="F19" s="38">
        <f>RANK(E19,E$12:E$39)</f>
        <v>24</v>
      </c>
      <c r="G19" s="38"/>
      <c r="H19" s="2">
        <f>'Tbl 10'!D18/Tbl11!C18</f>
        <v>772.8707183843309</v>
      </c>
      <c r="I19" s="38">
        <f>RANK(H19,H$12:H$39)</f>
        <v>10</v>
      </c>
      <c r="J19" s="38"/>
      <c r="K19" s="2">
        <f>'Tbl 10'!E18/Tbl11!C18</f>
        <v>4068.1893787567187</v>
      </c>
      <c r="L19" s="38">
        <f>RANK(K19,K$12:K$39)</f>
        <v>19</v>
      </c>
      <c r="M19" s="38"/>
      <c r="N19" s="2">
        <f>'Tbl 10'!F18/Tbl11!C18</f>
        <v>274.34508610326503</v>
      </c>
      <c r="O19" s="38">
        <f>RANK(N19,N$12:N$39)</f>
        <v>10</v>
      </c>
      <c r="P19" s="38"/>
      <c r="Q19" s="2">
        <f>'Tbl 10'!G18/Tbl11!C18</f>
        <v>60.857560574308046</v>
      </c>
      <c r="R19" s="38">
        <f>RANK(Q19,Q$12:Q$39)</f>
        <v>21</v>
      </c>
      <c r="S19" s="38"/>
      <c r="T19" s="2">
        <f>'Tbl 10'!H18/Tbl11!C18</f>
        <v>922.0208887602171</v>
      </c>
      <c r="U19" s="38">
        <f>RANK(T19,T$12:T$39)</f>
        <v>16</v>
      </c>
      <c r="V19" s="38"/>
      <c r="W19" s="2">
        <f>'Tbl 10'!I18/Tbl11!C18</f>
        <v>44.13138806341781</v>
      </c>
      <c r="X19" s="38">
        <f>RANK(W19,W$12:W$39)</f>
        <v>21</v>
      </c>
      <c r="Y19" s="35"/>
      <c r="Z19" s="2">
        <f>'Tbl 10'!J18/Tbl11!C18</f>
        <v>91.52658071670528</v>
      </c>
      <c r="AA19" s="38">
        <f>RANK(Z19,Z$12:Z$39)</f>
        <v>9</v>
      </c>
      <c r="AB19" s="3"/>
      <c r="AC19" s="2">
        <f>'Tbl 10'!K18/Tbl11!C18</f>
        <v>622.5441204130117</v>
      </c>
      <c r="AD19" s="38">
        <f>RANK(AC19,AC$12:AC$39)</f>
        <v>9</v>
      </c>
      <c r="AE19" s="3"/>
      <c r="AF19" s="2">
        <f>'Tbl 10'!L18/Tbl11!C18</f>
        <v>776.090990685693</v>
      </c>
      <c r="AG19" s="38">
        <f>RANK(AF19,AF$12:AF$39)</f>
        <v>12</v>
      </c>
      <c r="AH19" s="35"/>
      <c r="AI19" s="2">
        <f>'Tbl 10'!M18/Tbl11!C18</f>
        <v>221.3170047747839</v>
      </c>
      <c r="AJ19" s="38">
        <f>RANK(AI19,AI$12:AI$39)</f>
        <v>13</v>
      </c>
      <c r="AK19" s="3"/>
      <c r="AL19" s="2">
        <f>('Tbl 10'!N18-'Tbl 10'!O18)/Tbl11!C18</f>
        <v>1594.3906727061394</v>
      </c>
      <c r="AM19" s="38">
        <f>RANK(AL19,AL$12:AL$39)</f>
        <v>19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12.75">
      <c r="A20" s="3" t="s">
        <v>58</v>
      </c>
      <c r="B20" s="2">
        <f>+E20+H20+K20+N20+Q20+T20+W20+Z20+AC20+AF20+AI20+AL20</f>
        <v>9372.586788169134</v>
      </c>
      <c r="C20" s="38">
        <f>RANK(B20,B$12:B$39)</f>
        <v>21</v>
      </c>
      <c r="D20" s="38"/>
      <c r="E20" s="2">
        <f>'Tbl 10'!C19/Tbl11!C19</f>
        <v>241.17713938783285</v>
      </c>
      <c r="F20" s="38">
        <f>RANK(E20,E$12:E$39)</f>
        <v>15</v>
      </c>
      <c r="G20" s="38"/>
      <c r="H20" s="2">
        <f>'Tbl 10'!D19/Tbl11!C19</f>
        <v>762.0995757030483</v>
      </c>
      <c r="I20" s="38">
        <f>RANK(H20,H$12:H$39)</f>
        <v>12</v>
      </c>
      <c r="J20" s="38"/>
      <c r="K20" s="2">
        <f>'Tbl 10'!E19/Tbl11!C19</f>
        <v>3865.966544984777</v>
      </c>
      <c r="L20" s="38">
        <f>RANK(K20,K$12:K$39)</f>
        <v>23</v>
      </c>
      <c r="M20" s="38"/>
      <c r="N20" s="2">
        <f>'Tbl 10'!F19/Tbl11!C19</f>
        <v>192.6580247670922</v>
      </c>
      <c r="O20" s="38">
        <f>RANK(N20,N$12:N$39)</f>
        <v>22</v>
      </c>
      <c r="P20" s="38"/>
      <c r="Q20" s="2">
        <f>'Tbl 10'!G19/Tbl11!C19</f>
        <v>105.34827356944618</v>
      </c>
      <c r="R20" s="38">
        <f>RANK(Q20,Q$12:Q$39)</f>
        <v>16</v>
      </c>
      <c r="S20" s="38"/>
      <c r="T20" s="2">
        <f>'Tbl 10'!H19/Tbl11!C19</f>
        <v>1122.6286536028897</v>
      </c>
      <c r="U20" s="38">
        <f>RANK(T20,T$12:T$39)</f>
        <v>9</v>
      </c>
      <c r="V20" s="38"/>
      <c r="W20" s="2">
        <f>'Tbl 10'!I19/Tbl11!C19</f>
        <v>47.12720602833373</v>
      </c>
      <c r="X20" s="38">
        <f>RANK(W20,W$12:W$39)</f>
        <v>19</v>
      </c>
      <c r="Y20" s="35"/>
      <c r="Z20" s="2">
        <f>'Tbl 10'!J19/Tbl11!C19</f>
        <v>92.17203861630153</v>
      </c>
      <c r="AA20" s="38">
        <f>RANK(Z20,Z$12:Z$39)</f>
        <v>8</v>
      </c>
      <c r="AB20" s="35"/>
      <c r="AC20" s="2">
        <f>'Tbl 10'!K19/Tbl11!C19</f>
        <v>519.7911226206546</v>
      </c>
      <c r="AD20" s="38">
        <f>RANK(AC20,AC$12:AC$39)</f>
        <v>17</v>
      </c>
      <c r="AE20" s="35"/>
      <c r="AF20" s="2">
        <f>'Tbl 10'!L19/Tbl11!C19</f>
        <v>669.3637238525624</v>
      </c>
      <c r="AG20" s="38">
        <f>RANK(AF20,AF$12:AF$39)</f>
        <v>21</v>
      </c>
      <c r="AH20" s="35"/>
      <c r="AI20" s="2">
        <f>'Tbl 10'!M19/Tbl11!C19</f>
        <v>246.86582544313774</v>
      </c>
      <c r="AJ20" s="38">
        <f>RANK(AI20,AI$12:AI$39)</f>
        <v>8</v>
      </c>
      <c r="AK20" s="3"/>
      <c r="AL20" s="2">
        <f>('Tbl 10'!N19-'Tbl 10'!O19)/Tbl11!C19</f>
        <v>1507.3886595930571</v>
      </c>
      <c r="AM20" s="38">
        <f>RANK(AL20,AL$12:AL$39)</f>
        <v>22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12.75">
      <c r="A21" s="3" t="s">
        <v>59</v>
      </c>
      <c r="B21" s="2">
        <f>+E21+H21+K21+N21+Q21+T21+W21+Z21+AC21+AF21+AI21+AL21</f>
        <v>9786.619035895003</v>
      </c>
      <c r="C21" s="38">
        <f>RANK(B21,B$12:B$39)</f>
        <v>16</v>
      </c>
      <c r="D21" s="38"/>
      <c r="E21" s="2">
        <f>'Tbl 10'!C20/Tbl11!C20</f>
        <v>276.1873495516286</v>
      </c>
      <c r="F21" s="38">
        <f>RANK(E21,E$12:E$39)</f>
        <v>8</v>
      </c>
      <c r="G21" s="38"/>
      <c r="H21" s="2">
        <f>'Tbl 10'!D20/Tbl11!C20</f>
        <v>728.162010421167</v>
      </c>
      <c r="I21" s="38">
        <f>RANK(H21,H$12:H$39)</f>
        <v>16</v>
      </c>
      <c r="J21" s="38"/>
      <c r="K21" s="2">
        <f>'Tbl 10'!E20/Tbl11!C20</f>
        <v>4106.621651824824</v>
      </c>
      <c r="L21" s="38">
        <f>RANK(K21,K$12:K$39)</f>
        <v>17</v>
      </c>
      <c r="M21" s="38"/>
      <c r="N21" s="2">
        <f>'Tbl 10'!F20/Tbl11!C20</f>
        <v>406.94152617585536</v>
      </c>
      <c r="O21" s="38">
        <f>RANK(N21,N$12:N$39)</f>
        <v>3</v>
      </c>
      <c r="P21" s="38"/>
      <c r="Q21" s="2">
        <f>'Tbl 10'!G20/Tbl11!C20</f>
        <v>73.32007754096556</v>
      </c>
      <c r="R21" s="38">
        <f>RANK(Q21,Q$12:Q$39)</f>
        <v>19</v>
      </c>
      <c r="S21" s="38"/>
      <c r="T21" s="2">
        <f>'Tbl 10'!H20/Tbl11!C20</f>
        <v>897.3963533087804</v>
      </c>
      <c r="U21" s="38">
        <f>RANK(T21,T$12:T$39)</f>
        <v>18</v>
      </c>
      <c r="V21" s="38"/>
      <c r="W21" s="2">
        <f>'Tbl 10'!I20/Tbl11!C20</f>
        <v>95.80467248583963</v>
      </c>
      <c r="X21" s="38">
        <f>RANK(W21,W$12:W$39)</f>
        <v>7</v>
      </c>
      <c r="Y21" s="35"/>
      <c r="Z21" s="2">
        <f>'Tbl 10'!J20/Tbl11!C20</f>
        <v>81.07766424761363</v>
      </c>
      <c r="AA21" s="38">
        <f>RANK(Z21,Z$12:Z$39)</f>
        <v>13</v>
      </c>
      <c r="AB21" s="3"/>
      <c r="AC21" s="2">
        <f>'Tbl 10'!K20/Tbl11!C20</f>
        <v>712.4225229636249</v>
      </c>
      <c r="AD21" s="38">
        <f>RANK(AC21,AC$12:AC$39)</f>
        <v>4</v>
      </c>
      <c r="AE21" s="3"/>
      <c r="AF21" s="2">
        <f>'Tbl 10'!L20/Tbl11!C20</f>
        <v>758.8083377368184</v>
      </c>
      <c r="AG21" s="38">
        <f>RANK(AF21,AF$12:AF$39)</f>
        <v>15</v>
      </c>
      <c r="AH21" s="35"/>
      <c r="AI21" s="2">
        <f>'Tbl 10'!M20/Tbl11!C20</f>
        <v>224.72399044710204</v>
      </c>
      <c r="AJ21" s="38">
        <f>RANK(AI21,AI$12:AI$39)</f>
        <v>11</v>
      </c>
      <c r="AK21" s="3"/>
      <c r="AL21" s="2">
        <f>('Tbl 10'!N20-'Tbl 10'!O20)/Tbl11!C20</f>
        <v>1425.1528791907815</v>
      </c>
      <c r="AM21" s="38">
        <f>RANK(AL21,AL$12:AL$39)</f>
        <v>24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12.75">
      <c r="A22" s="3" t="s">
        <v>60</v>
      </c>
      <c r="B22" s="2">
        <f>+E22+H22+K22+N22+Q22+T22+W22+Z22+AC22+AF22+AI22+AL22</f>
        <v>10497.86018041522</v>
      </c>
      <c r="C22" s="38">
        <f>RANK(B22,B$12:B$39)</f>
        <v>10</v>
      </c>
      <c r="D22" s="38"/>
      <c r="E22" s="2">
        <f>'Tbl 10'!C21/Tbl11!C21</f>
        <v>284.53136483229787</v>
      </c>
      <c r="F22" s="38">
        <f>RANK(E22,E$12:E$39)</f>
        <v>7</v>
      </c>
      <c r="G22" s="38"/>
      <c r="H22" s="2">
        <f>'Tbl 10'!D21/Tbl11!C21</f>
        <v>869.8989166242898</v>
      </c>
      <c r="I22" s="38">
        <f>RANK(H22,H$12:H$39)</f>
        <v>5</v>
      </c>
      <c r="J22" s="38"/>
      <c r="K22" s="2">
        <f>'Tbl 10'!E21/Tbl11!C21</f>
        <v>4276.797448539653</v>
      </c>
      <c r="L22" s="38">
        <f>RANK(K22,K$12:K$39)</f>
        <v>10</v>
      </c>
      <c r="M22" s="38"/>
      <c r="N22" s="2">
        <f>'Tbl 10'!F21/Tbl11!C21</f>
        <v>328.76081496385063</v>
      </c>
      <c r="O22" s="38">
        <f>RANK(N22,N$12:N$39)</f>
        <v>6</v>
      </c>
      <c r="P22" s="38"/>
      <c r="Q22" s="2">
        <f>'Tbl 10'!G21/Tbl11!C21</f>
        <v>180.10819164695218</v>
      </c>
      <c r="R22" s="38">
        <f>RANK(Q22,Q$12:Q$39)</f>
        <v>6</v>
      </c>
      <c r="S22" s="38"/>
      <c r="T22" s="2">
        <f>'Tbl 10'!H21/Tbl11!C21</f>
        <v>1046.7905878971458</v>
      </c>
      <c r="U22" s="38">
        <f>RANK(T22,T$12:T$39)</f>
        <v>10</v>
      </c>
      <c r="V22" s="38"/>
      <c r="W22" s="2">
        <f>'Tbl 10'!I21/Tbl11!C21</f>
        <v>98.0095447611046</v>
      </c>
      <c r="X22" s="38">
        <f>RANK(W22,W$12:W$39)</f>
        <v>6</v>
      </c>
      <c r="Y22" s="3"/>
      <c r="Z22" s="2">
        <f>'Tbl 10'!J21/Tbl11!C21</f>
        <v>84.07415596188287</v>
      </c>
      <c r="AA22" s="38">
        <f>RANK(Z22,Z$12:Z$39)</f>
        <v>11</v>
      </c>
      <c r="AB22" s="35"/>
      <c r="AC22" s="2">
        <f>'Tbl 10'!K21/Tbl11!C21</f>
        <v>611.5061663976653</v>
      </c>
      <c r="AD22" s="38">
        <f>RANK(AC22,AC$12:AC$39)</f>
        <v>11</v>
      </c>
      <c r="AE22" s="35"/>
      <c r="AF22" s="2">
        <f>'Tbl 10'!L21/Tbl11!C21</f>
        <v>776.5274823675076</v>
      </c>
      <c r="AG22" s="38">
        <f>RANK(AF22,AF$12:AF$39)</f>
        <v>11</v>
      </c>
      <c r="AH22" s="35"/>
      <c r="AI22" s="2">
        <f>'Tbl 10'!M21/Tbl11!C21</f>
        <v>170.66416016272748</v>
      </c>
      <c r="AJ22" s="38">
        <f>RANK(AI22,AI$12:AI$39)</f>
        <v>18</v>
      </c>
      <c r="AK22" s="3"/>
      <c r="AL22" s="2">
        <f>('Tbl 10'!N21-'Tbl 10'!O21)/Tbl11!C21</f>
        <v>1770.1913462601433</v>
      </c>
      <c r="AM22" s="38">
        <f>RANK(AL22,AL$12:AL$39)</f>
        <v>13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2:49" ht="12.75">
      <c r="B23" s="2"/>
      <c r="C23" s="38"/>
      <c r="D23" s="38"/>
      <c r="E23" s="2"/>
      <c r="F23" s="38"/>
      <c r="G23" s="38"/>
      <c r="H23" s="2"/>
      <c r="I23" s="38"/>
      <c r="J23" s="38"/>
      <c r="K23" s="2"/>
      <c r="L23" s="38"/>
      <c r="M23" s="38"/>
      <c r="N23" s="2"/>
      <c r="O23" s="38"/>
      <c r="P23" s="38"/>
      <c r="Q23" s="2"/>
      <c r="R23" s="38"/>
      <c r="S23" s="38"/>
      <c r="T23" s="2"/>
      <c r="U23" s="38"/>
      <c r="V23" s="38"/>
      <c r="W23" s="2"/>
      <c r="X23" s="35"/>
      <c r="Y23" s="3"/>
      <c r="Z23" s="2"/>
      <c r="AA23" s="35"/>
      <c r="AB23" s="35"/>
      <c r="AC23" s="2"/>
      <c r="AD23" s="35"/>
      <c r="AE23" s="35"/>
      <c r="AF23" s="2"/>
      <c r="AG23" s="35"/>
      <c r="AH23" s="35"/>
      <c r="AI23" s="2"/>
      <c r="AJ23" s="3"/>
      <c r="AK23" s="3"/>
      <c r="AL23" s="2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12.75">
      <c r="A24" s="3" t="s">
        <v>61</v>
      </c>
      <c r="B24" s="2">
        <f>+E24+H24+K24+N24+Q24+T24+W24+Z24+AC24+AF24+AI24+AL24</f>
        <v>9567.398692375826</v>
      </c>
      <c r="C24" s="38">
        <f>RANK(B24,B$12:B$39)</f>
        <v>18</v>
      </c>
      <c r="D24" s="38"/>
      <c r="E24" s="2">
        <f>'Tbl 10'!C23/Tbl11!C23</f>
        <v>183.17633000412022</v>
      </c>
      <c r="F24" s="38">
        <f>RANK(E24,E$12:E$39)</f>
        <v>23</v>
      </c>
      <c r="G24" s="38"/>
      <c r="H24" s="2">
        <f>'Tbl 10'!D23/Tbl11!C23</f>
        <v>764.4205270411422</v>
      </c>
      <c r="I24" s="38">
        <f>RANK(H24,H$12:H$39)</f>
        <v>11</v>
      </c>
      <c r="J24" s="38"/>
      <c r="K24" s="2">
        <f>'Tbl 10'!E23/Tbl11!C23</f>
        <v>4172.639293020288</v>
      </c>
      <c r="L24" s="38">
        <f>RANK(K24,K$12:K$39)</f>
        <v>13</v>
      </c>
      <c r="M24" s="38"/>
      <c r="N24" s="2">
        <f>'Tbl 10'!F23/Tbl11!C23</f>
        <v>260.5769090919577</v>
      </c>
      <c r="O24" s="38">
        <f aca="true" t="shared" si="0" ref="O24:P28">RANK(N24,N$12:N$39)</f>
        <v>14</v>
      </c>
      <c r="P24" s="38">
        <f t="shared" si="0"/>
        <v>11</v>
      </c>
      <c r="Q24" s="2">
        <f>'Tbl 10'!G23/Tbl11!C23</f>
        <v>46.69877840976086</v>
      </c>
      <c r="R24" s="38">
        <f>RANK(Q24,Q$12:Q$39)</f>
        <v>23</v>
      </c>
      <c r="S24" s="38"/>
      <c r="T24" s="2">
        <f>'Tbl 10'!H23/Tbl11!C23</f>
        <v>858.211955040742</v>
      </c>
      <c r="U24" s="38">
        <f>RANK(T24,T$12:T$39)</f>
        <v>21</v>
      </c>
      <c r="V24" s="38"/>
      <c r="W24" s="2">
        <f>'Tbl 10'!I23/Tbl11!C23</f>
        <v>65.72782315039396</v>
      </c>
      <c r="X24" s="38">
        <f>RANK(W24,W$12:W$39)</f>
        <v>12</v>
      </c>
      <c r="Y24" s="3"/>
      <c r="Z24" s="2">
        <f>'Tbl 10'!J23/Tbl11!C23</f>
        <v>109.25625480462126</v>
      </c>
      <c r="AA24" s="38">
        <f>RANK(Z24,Z$12:Z$39)</f>
        <v>2</v>
      </c>
      <c r="AB24" s="3"/>
      <c r="AC24" s="2">
        <f>'Tbl 10'!K23/Tbl11!C23</f>
        <v>418.75191657596787</v>
      </c>
      <c r="AD24" s="38">
        <f>RANK(AC24,AC$12:AC$39)</f>
        <v>22</v>
      </c>
      <c r="AE24" s="35"/>
      <c r="AF24" s="2">
        <f>'Tbl 10'!L23/Tbl11!C23</f>
        <v>725.2827613665046</v>
      </c>
      <c r="AG24" s="38">
        <f>RANK(AF24,AF$12:AF$39)</f>
        <v>18</v>
      </c>
      <c r="AH24" s="35"/>
      <c r="AI24" s="2">
        <f>'Tbl 10'!M23/Tbl11!C23</f>
        <v>243.8835456866511</v>
      </c>
      <c r="AJ24" s="38">
        <f>RANK(AI24,AI$12:AI$39)</f>
        <v>9</v>
      </c>
      <c r="AK24" s="3"/>
      <c r="AL24" s="2">
        <f>('Tbl 10'!N23-'Tbl 10'!O23)/Tbl11!C23</f>
        <v>1718.7725981836743</v>
      </c>
      <c r="AM24" s="38">
        <f>RANK(AL24,AL$12:AL$39)</f>
        <v>15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12.75">
      <c r="A25" s="3" t="s">
        <v>62</v>
      </c>
      <c r="B25" s="2">
        <f>+E25+H25+K25+N25+Q25+T25+W25+Z25+AC25+AF25+AI25+AL25</f>
        <v>10146.688571303988</v>
      </c>
      <c r="C25" s="38">
        <f>RANK(B25,B$12:B$39)</f>
        <v>12</v>
      </c>
      <c r="D25" s="38"/>
      <c r="E25" s="2">
        <f>'Tbl 10'!C24/Tbl11!C24</f>
        <v>224.275751629712</v>
      </c>
      <c r="F25" s="38">
        <f>RANK(E25,E$12:E$39)</f>
        <v>17</v>
      </c>
      <c r="G25" s="38"/>
      <c r="H25" s="2">
        <f>'Tbl 10'!D24/Tbl11!C24</f>
        <v>564.2660191423028</v>
      </c>
      <c r="I25" s="38">
        <f>RANK(H25,H$12:H$39)</f>
        <v>23</v>
      </c>
      <c r="J25" s="38"/>
      <c r="K25" s="2">
        <f>'Tbl 10'!E24/Tbl11!C24</f>
        <v>4424.820799267448</v>
      </c>
      <c r="L25" s="38">
        <f>RANK(K25,K$12:K$39)</f>
        <v>6</v>
      </c>
      <c r="M25" s="38"/>
      <c r="N25" s="2">
        <f>'Tbl 10'!F24/Tbl11!C24</f>
        <v>244.36859615845816</v>
      </c>
      <c r="O25" s="38">
        <f t="shared" si="0"/>
        <v>17</v>
      </c>
      <c r="P25" s="38">
        <f t="shared" si="0"/>
        <v>8</v>
      </c>
      <c r="Q25" s="2">
        <f>'Tbl 10'!G24/Tbl11!C24</f>
        <v>105.42393441908126</v>
      </c>
      <c r="R25" s="38">
        <f>RANK(Q25,Q$12:Q$39)</f>
        <v>15</v>
      </c>
      <c r="S25" s="38"/>
      <c r="T25" s="2">
        <f>'Tbl 10'!H24/Tbl11!C24</f>
        <v>800.4392744238777</v>
      </c>
      <c r="U25" s="38">
        <f>RANK(T25,T$12:T$39)</f>
        <v>22</v>
      </c>
      <c r="V25" s="38"/>
      <c r="W25" s="2">
        <f>'Tbl 10'!I24/Tbl11!C24</f>
        <v>139.70787930320276</v>
      </c>
      <c r="X25" s="38">
        <f>RANK(W25,W$12:W$39)</f>
        <v>4</v>
      </c>
      <c r="Y25" s="35"/>
      <c r="Z25" s="2">
        <f>'Tbl 10'!J24/Tbl11!C24</f>
        <v>82.0451762705213</v>
      </c>
      <c r="AA25" s="38">
        <f>RANK(Z25,Z$12:Z$39)</f>
        <v>12</v>
      </c>
      <c r="AB25" s="3"/>
      <c r="AC25" s="2">
        <f>'Tbl 10'!K24/Tbl11!C24</f>
        <v>838.076170231321</v>
      </c>
      <c r="AD25" s="38">
        <f>RANK(AC25,AC$12:AC$39)</f>
        <v>1</v>
      </c>
      <c r="AE25" s="35"/>
      <c r="AF25" s="2">
        <f>'Tbl 10'!L24/Tbl11!C24</f>
        <v>792.7261386181787</v>
      </c>
      <c r="AG25" s="38">
        <f>RANK(AF25,AF$12:AF$39)</f>
        <v>7</v>
      </c>
      <c r="AH25" s="35"/>
      <c r="AI25" s="2">
        <f>'Tbl 10'!M24/Tbl11!C24</f>
        <v>166.12483484858396</v>
      </c>
      <c r="AJ25" s="38">
        <f>RANK(AI25,AI$12:AI$39)</f>
        <v>20</v>
      </c>
      <c r="AK25" s="3"/>
      <c r="AL25" s="2">
        <f>('Tbl 10'!N24-'Tbl 10'!O24)/Tbl11!C24</f>
        <v>1764.413996991301</v>
      </c>
      <c r="AM25" s="38">
        <f>RANK(AL25,AL$12:AL$39)</f>
        <v>14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12.75">
      <c r="A26" s="3" t="s">
        <v>63</v>
      </c>
      <c r="B26" s="2">
        <f>+E26+H26+K26+N26+Q26+T26+W26+Z26+AC26+AF26+AI26+AL26</f>
        <v>9791.139145832349</v>
      </c>
      <c r="C26" s="38">
        <f>RANK(B26,B$12:B$39)</f>
        <v>15</v>
      </c>
      <c r="D26" s="38"/>
      <c r="E26" s="2">
        <f>'Tbl 10'!C25/Tbl11!C25</f>
        <v>250.04894680861574</v>
      </c>
      <c r="F26" s="38">
        <f>RANK(E26,E$12:E$39)</f>
        <v>12</v>
      </c>
      <c r="G26" s="38"/>
      <c r="H26" s="2">
        <f>'Tbl 10'!D25/Tbl11!C25</f>
        <v>615.787583499947</v>
      </c>
      <c r="I26" s="38">
        <f>RANK(H26,H$12:H$39)</f>
        <v>21</v>
      </c>
      <c r="J26" s="38"/>
      <c r="K26" s="2">
        <f>'Tbl 10'!E25/Tbl11!C25</f>
        <v>4178.546689110865</v>
      </c>
      <c r="L26" s="38">
        <f>RANK(K26,K$12:K$39)</f>
        <v>12</v>
      </c>
      <c r="M26" s="38"/>
      <c r="N26" s="2">
        <f>'Tbl 10'!F25/Tbl11!C25</f>
        <v>276.3303166096055</v>
      </c>
      <c r="O26" s="38">
        <f t="shared" si="0"/>
        <v>9</v>
      </c>
      <c r="P26" s="38">
        <f t="shared" si="0"/>
        <v>16</v>
      </c>
      <c r="Q26" s="2">
        <f>'Tbl 10'!G25/Tbl11!C25</f>
        <v>49.01195756386447</v>
      </c>
      <c r="R26" s="38">
        <f>RANK(Q26,Q$12:Q$39)</f>
        <v>22</v>
      </c>
      <c r="S26" s="38"/>
      <c r="T26" s="2">
        <f>'Tbl 10'!H25/Tbl11!C25</f>
        <v>912.278601772121</v>
      </c>
      <c r="U26" s="38">
        <f>RANK(T26,T$12:T$39)</f>
        <v>17</v>
      </c>
      <c r="V26" s="38"/>
      <c r="W26" s="2">
        <f>'Tbl 10'!I25/Tbl11!C25</f>
        <v>38.535029918704865</v>
      </c>
      <c r="X26" s="38">
        <f>RANK(W26,W$12:W$39)</f>
        <v>24</v>
      </c>
      <c r="Y26" s="35"/>
      <c r="Z26" s="2">
        <f>'Tbl 10'!J25/Tbl11!C25</f>
        <v>74.21603879700218</v>
      </c>
      <c r="AA26" s="38">
        <f>RANK(Z26,Z$12:Z$39)</f>
        <v>15</v>
      </c>
      <c r="AB26" s="3"/>
      <c r="AC26" s="2">
        <f>'Tbl 10'!K25/Tbl11!C25</f>
        <v>581.6599081095974</v>
      </c>
      <c r="AD26" s="38">
        <f>RANK(AC26,AC$12:AC$39)</f>
        <v>13</v>
      </c>
      <c r="AE26" s="3"/>
      <c r="AF26" s="2">
        <f>'Tbl 10'!L25/Tbl11!C25</f>
        <v>649.2106185723601</v>
      </c>
      <c r="AG26" s="38">
        <f>RANK(AF26,AF$12:AF$39)</f>
        <v>23</v>
      </c>
      <c r="AH26" s="35"/>
      <c r="AI26" s="2">
        <f>'Tbl 10'!M25/Tbl11!C25</f>
        <v>249.147117067945</v>
      </c>
      <c r="AJ26" s="38">
        <f>RANK(AI26,AI$12:AI$39)</f>
        <v>7</v>
      </c>
      <c r="AK26" s="3"/>
      <c r="AL26" s="2">
        <f>('Tbl 10'!N25-'Tbl 10'!O25)/Tbl11!C25</f>
        <v>1916.3663380017192</v>
      </c>
      <c r="AM26" s="38">
        <f>RANK(AL26,AL$12:AL$39)</f>
        <v>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12.75">
      <c r="A27" s="3" t="s">
        <v>64</v>
      </c>
      <c r="B27" s="2">
        <f>+E27+H27+K27+N27+Q27+T27+W27+Z27+AC27+AF27+AI27+AL27</f>
        <v>11330.89475442469</v>
      </c>
      <c r="C27" s="38">
        <f>RANK(B27,B$12:B$39)</f>
        <v>6</v>
      </c>
      <c r="D27" s="38"/>
      <c r="E27" s="2">
        <f>'Tbl 10'!C26/Tbl11!C26</f>
        <v>187.5819660027998</v>
      </c>
      <c r="F27" s="38">
        <f>RANK(E27,E$12:E$39)</f>
        <v>22</v>
      </c>
      <c r="G27" s="38"/>
      <c r="H27" s="2">
        <f>'Tbl 10'!D26/Tbl11!C26</f>
        <v>912.1739151310842</v>
      </c>
      <c r="I27" s="38">
        <f>RANK(H27,H$12:H$39)</f>
        <v>1</v>
      </c>
      <c r="J27" s="38"/>
      <c r="K27" s="2">
        <f>'Tbl 10'!E26/Tbl11!C26</f>
        <v>4800.195094204387</v>
      </c>
      <c r="L27" s="38">
        <f>RANK(K27,K$12:K$39)</f>
        <v>4</v>
      </c>
      <c r="M27" s="38"/>
      <c r="N27" s="2">
        <f>'Tbl 10'!F26/Tbl11!C26</f>
        <v>184.19470585158106</v>
      </c>
      <c r="O27" s="38">
        <f t="shared" si="0"/>
        <v>24</v>
      </c>
      <c r="P27" s="38">
        <f t="shared" si="0"/>
        <v>1</v>
      </c>
      <c r="Q27" s="2">
        <f>'Tbl 10'!G26/Tbl11!C26</f>
        <v>69.12188100179937</v>
      </c>
      <c r="R27" s="38">
        <f>RANK(Q27,Q$12:Q$39)</f>
        <v>20</v>
      </c>
      <c r="S27" s="38"/>
      <c r="T27" s="2">
        <f>'Tbl 10'!H26/Tbl11!C26</f>
        <v>1520.2624069495248</v>
      </c>
      <c r="U27" s="38">
        <f>RANK(T27,T$12:T$39)</f>
        <v>2</v>
      </c>
      <c r="V27" s="38"/>
      <c r="W27" s="2">
        <f>'Tbl 10'!I26/Tbl11!C26</f>
        <v>49.20347112658499</v>
      </c>
      <c r="X27" s="38">
        <f>RANK(W27,W$12:W$39)</f>
        <v>17</v>
      </c>
      <c r="Y27" s="3"/>
      <c r="Z27" s="2">
        <f>'Tbl 10'!J26/Tbl11!C26</f>
        <v>92.90141516895167</v>
      </c>
      <c r="AA27" s="38">
        <f>RANK(Z27,Z$12:Z$39)</f>
        <v>7</v>
      </c>
      <c r="AB27" s="3"/>
      <c r="AC27" s="2">
        <f>'Tbl 10'!K26/Tbl11!C26</f>
        <v>594.6938274505964</v>
      </c>
      <c r="AD27" s="38">
        <f>RANK(AC27,AC$12:AC$39)</f>
        <v>12</v>
      </c>
      <c r="AE27" s="35"/>
      <c r="AF27" s="2">
        <f>'Tbl 10'!L26/Tbl11!C26</f>
        <v>737.55462071046</v>
      </c>
      <c r="AG27" s="38">
        <f>RANK(AF27,AF$12:AF$39)</f>
        <v>17</v>
      </c>
      <c r="AH27" s="35"/>
      <c r="AI27" s="2">
        <f>'Tbl 10'!M26/Tbl11!C26</f>
        <v>312.8881426832536</v>
      </c>
      <c r="AJ27" s="38">
        <f>RANK(AI27,AI$12:AI$39)</f>
        <v>2</v>
      </c>
      <c r="AK27" s="3"/>
      <c r="AL27" s="2">
        <f>('Tbl 10'!N26-'Tbl 10'!O26)/Tbl11!C26</f>
        <v>1870.1233081436671</v>
      </c>
      <c r="AM27" s="38">
        <f>RANK(AL27,AL$12:AL$39)</f>
        <v>8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12.75">
      <c r="A28" s="3" t="s">
        <v>65</v>
      </c>
      <c r="B28" s="2">
        <f>+E28+H28+K28+N28+Q28+T28+W28+Z28+AC28+AF28+AI28+AL28</f>
        <v>11672.464698015918</v>
      </c>
      <c r="C28" s="38">
        <f>RANK(B28,B$12:B$39)</f>
        <v>4</v>
      </c>
      <c r="D28" s="38"/>
      <c r="E28" s="2">
        <f>'Tbl 10'!C27/Tbl11!C27</f>
        <v>575.7683253738956</v>
      </c>
      <c r="F28" s="38">
        <f>RANK(E28,E$12:E$39)</f>
        <v>2</v>
      </c>
      <c r="G28" s="38"/>
      <c r="H28" s="2">
        <f>'Tbl 10'!D27/Tbl11!C27</f>
        <v>880.1564778442449</v>
      </c>
      <c r="I28" s="38">
        <f>RANK(H28,H$12:H$39)</f>
        <v>2</v>
      </c>
      <c r="J28" s="38"/>
      <c r="K28" s="2">
        <f>'Tbl 10'!E27/Tbl11!C27</f>
        <v>4703.286205770467</v>
      </c>
      <c r="L28" s="38">
        <f>RANK(K28,K$12:K$39)</f>
        <v>5</v>
      </c>
      <c r="M28" s="38"/>
      <c r="N28" s="2">
        <f>'Tbl 10'!F27/Tbl11!C27</f>
        <v>306.7242436060233</v>
      </c>
      <c r="O28" s="38">
        <f t="shared" si="0"/>
        <v>7</v>
      </c>
      <c r="P28" s="38">
        <f t="shared" si="0"/>
        <v>18</v>
      </c>
      <c r="Q28" s="2">
        <f>'Tbl 10'!G27/Tbl11!C27</f>
        <v>132.82028280181203</v>
      </c>
      <c r="R28" s="38">
        <f>RANK(Q28,Q$12:Q$39)</f>
        <v>8</v>
      </c>
      <c r="S28" s="38"/>
      <c r="T28" s="2">
        <f>'Tbl 10'!H27/Tbl11!C27</f>
        <v>1157.966036996204</v>
      </c>
      <c r="U28" s="38">
        <f>RANK(T28,T$12:T$39)</f>
        <v>7</v>
      </c>
      <c r="V28" s="38"/>
      <c r="W28" s="2">
        <f>'Tbl 10'!I27/Tbl11!C27</f>
        <v>83.84357849480938</v>
      </c>
      <c r="X28" s="38">
        <f>RANK(W28,W$12:W$39)</f>
        <v>8</v>
      </c>
      <c r="Y28" s="35"/>
      <c r="Z28" s="2">
        <f>'Tbl 10'!J27/Tbl11!C27</f>
        <v>19.75725053269082</v>
      </c>
      <c r="AA28" s="38">
        <f>RANK(Z28,Z$12:Z$39)</f>
        <v>19</v>
      </c>
      <c r="AB28" s="3"/>
      <c r="AC28" s="2">
        <f>'Tbl 10'!K27/Tbl11!C27</f>
        <v>750.4723692360423</v>
      </c>
      <c r="AD28" s="38">
        <f>RANK(AC28,AC$12:AC$39)</f>
        <v>3</v>
      </c>
      <c r="AE28" s="3"/>
      <c r="AF28" s="2">
        <f>'Tbl 10'!L27/Tbl11!C27</f>
        <v>955.5280376196446</v>
      </c>
      <c r="AG28" s="38">
        <f>RANK(AF28,AF$12:AF$39)</f>
        <v>1</v>
      </c>
      <c r="AH28" s="35"/>
      <c r="AI28" s="2">
        <f>'Tbl 10'!M27/Tbl11!C27</f>
        <v>258.01671009609345</v>
      </c>
      <c r="AJ28" s="38">
        <f>RANK(AI28,AI$12:AI$39)</f>
        <v>5</v>
      </c>
      <c r="AK28" s="3"/>
      <c r="AL28" s="2">
        <f>('Tbl 10'!N27-'Tbl 10'!O27)/Tbl11!C27</f>
        <v>1848.1251796439908</v>
      </c>
      <c r="AM28" s="38">
        <f>RANK(AL28,AL$12:AL$39)</f>
        <v>10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2:49" ht="12.75">
      <c r="B29" s="2"/>
      <c r="C29" s="38"/>
      <c r="D29" s="38"/>
      <c r="E29" s="2"/>
      <c r="F29" s="38"/>
      <c r="G29" s="38"/>
      <c r="H29" s="2"/>
      <c r="I29" s="38"/>
      <c r="J29" s="38"/>
      <c r="K29" s="2"/>
      <c r="L29" s="38"/>
      <c r="M29" s="38"/>
      <c r="N29" s="2"/>
      <c r="O29" s="38"/>
      <c r="P29" s="38"/>
      <c r="Q29" s="2"/>
      <c r="R29" s="38"/>
      <c r="S29" s="38"/>
      <c r="T29" s="2"/>
      <c r="U29" s="38"/>
      <c r="V29" s="38"/>
      <c r="W29" s="2"/>
      <c r="X29" s="35"/>
      <c r="Y29" s="35"/>
      <c r="Z29" s="2"/>
      <c r="AA29" s="35"/>
      <c r="AB29" s="3"/>
      <c r="AC29" s="2"/>
      <c r="AD29" s="35"/>
      <c r="AE29" s="3"/>
      <c r="AF29" s="2"/>
      <c r="AG29" s="35"/>
      <c r="AH29" s="35"/>
      <c r="AI29" s="2"/>
      <c r="AJ29" s="3"/>
      <c r="AK29" s="3"/>
      <c r="AL29" s="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12.75">
      <c r="A30" s="141" t="s">
        <v>153</v>
      </c>
      <c r="B30" s="2">
        <f>+E30+H30+K30+N30+Q30+T30+W30+Z30+AC30+AF30+AI30+AL30</f>
        <v>12863.328017320388</v>
      </c>
      <c r="C30" s="38">
        <f>RANK(B30,B$12:B$39)</f>
        <v>1</v>
      </c>
      <c r="D30" s="38"/>
      <c r="E30" s="2">
        <f>'Tbl 10'!C29/Tbl11!C29</f>
        <v>270.630872291331</v>
      </c>
      <c r="F30" s="38">
        <f>RANK(E30,E$12:E$39)</f>
        <v>10</v>
      </c>
      <c r="G30" s="38"/>
      <c r="H30" s="2">
        <f>'Tbl 10'!D29/Tbl11!C29</f>
        <v>874.4902158653857</v>
      </c>
      <c r="I30" s="38">
        <f>RANK(H30,H$12:H$39)</f>
        <v>3</v>
      </c>
      <c r="J30" s="38"/>
      <c r="K30" s="2">
        <f>'Tbl 10'!E29/Tbl11!C29</f>
        <v>5575.874487665898</v>
      </c>
      <c r="L30" s="38">
        <f>RANK(K30,K$12:K$39)</f>
        <v>1</v>
      </c>
      <c r="M30" s="38"/>
      <c r="N30" s="2">
        <f>'Tbl 10'!F29/Tbl11!C29</f>
        <v>270.6973414796974</v>
      </c>
      <c r="O30" s="38">
        <f>RANK(N30,N$12:N$39)</f>
        <v>11</v>
      </c>
      <c r="P30" s="38"/>
      <c r="Q30" s="2">
        <f>'Tbl 10'!G29/Tbl11!C29</f>
        <v>115.98082324537272</v>
      </c>
      <c r="R30" s="38">
        <f>RANK(Q30,Q$12:Q$39)</f>
        <v>10</v>
      </c>
      <c r="S30" s="38"/>
      <c r="T30" s="2">
        <f>'Tbl 10'!H29/Tbl11!C29</f>
        <v>1413.3083446027738</v>
      </c>
      <c r="U30" s="38">
        <f>RANK(T30,T$12:T$39)</f>
        <v>3</v>
      </c>
      <c r="V30" s="38"/>
      <c r="W30" s="2">
        <f>'Tbl 10'!I29/Tbl11!C29</f>
        <v>75.34831957884609</v>
      </c>
      <c r="X30" s="38">
        <f>RANK(W30,W$12:W$39)</f>
        <v>9</v>
      </c>
      <c r="Y30" s="35"/>
      <c r="Z30" s="2">
        <f>'Tbl 10'!J29/Tbl11!C29</f>
        <v>0.3290158464467097</v>
      </c>
      <c r="AA30" s="38">
        <f>RANK(Z30,Z$12:Z$39)</f>
        <v>21</v>
      </c>
      <c r="AB30" s="3"/>
      <c r="AC30" s="2">
        <f>'Tbl 10'!K29/Tbl11!C29</f>
        <v>525.069542003128</v>
      </c>
      <c r="AD30" s="38">
        <f>RANK(AC30,AC$12:AC$39)</f>
        <v>16</v>
      </c>
      <c r="AE30" s="3"/>
      <c r="AF30" s="2">
        <f>'Tbl 10'!L29/Tbl11!C29</f>
        <v>782.8597508146431</v>
      </c>
      <c r="AG30" s="38">
        <f>RANK(AF30,AF$12:AF$39)</f>
        <v>9</v>
      </c>
      <c r="AH30" s="35"/>
      <c r="AI30" s="2">
        <f>'Tbl 10'!M29/Tbl11!C29</f>
        <v>217.77696708416158</v>
      </c>
      <c r="AJ30" s="38">
        <f>RANK(AI30,AI$12:AI$39)</f>
        <v>14</v>
      </c>
      <c r="AK30" s="3"/>
      <c r="AL30" s="2">
        <f>('Tbl 10'!N29-'Tbl 10'!O29)/Tbl11!C29</f>
        <v>2740.9623368427033</v>
      </c>
      <c r="AM30" s="38">
        <f>RANK(AL30,AL$12:AL$39)</f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12.75">
      <c r="A31" s="3" t="s">
        <v>67</v>
      </c>
      <c r="B31" s="2">
        <f>+E31+H31+K31+N31+Q31+T31+W31+Z31+AC31+AF31+AI31+AL31</f>
        <v>10695.248358179259</v>
      </c>
      <c r="C31" s="38">
        <f>RANK(B31,B$12:B$39)</f>
        <v>7</v>
      </c>
      <c r="D31" s="38"/>
      <c r="E31" s="2">
        <f>'Tbl 10'!C30/Tbl11!C30</f>
        <v>395.0816079266251</v>
      </c>
      <c r="F31" s="38">
        <f>RANK(E31,E$12:E$39)</f>
        <v>3</v>
      </c>
      <c r="G31" s="38"/>
      <c r="H31" s="2">
        <f>'Tbl 10'!D30/Tbl11!C30</f>
        <v>833.4751052653902</v>
      </c>
      <c r="I31" s="38">
        <f>RANK(H31,H$12:H$39)</f>
        <v>7</v>
      </c>
      <c r="J31" s="38"/>
      <c r="K31" s="2">
        <f>'Tbl 10'!E30/Tbl11!C30</f>
        <v>4076.9885304777345</v>
      </c>
      <c r="L31" s="38">
        <f>RANK(K31,K$12:K$39)</f>
        <v>18</v>
      </c>
      <c r="M31" s="38"/>
      <c r="N31" s="2">
        <f>'Tbl 10'!F30/Tbl11!C30</f>
        <v>219.58534719854973</v>
      </c>
      <c r="O31" s="38">
        <f>RANK(N31,N$12:N$39)</f>
        <v>19</v>
      </c>
      <c r="P31" s="38"/>
      <c r="Q31" s="2">
        <f>'Tbl 10'!G30/Tbl11!C30</f>
        <v>226.71329352308283</v>
      </c>
      <c r="R31" s="38">
        <f>RANK(Q31,Q$12:Q$39)</f>
        <v>3</v>
      </c>
      <c r="S31" s="38"/>
      <c r="T31" s="2">
        <f>'Tbl 10'!H30/Tbl11!C30</f>
        <v>1172.0232169164062</v>
      </c>
      <c r="U31" s="38">
        <f>RANK(T31,T$12:T$39)</f>
        <v>6</v>
      </c>
      <c r="V31" s="38"/>
      <c r="W31" s="2">
        <f>'Tbl 10'!I30/Tbl11!C30</f>
        <v>52.468450076939455</v>
      </c>
      <c r="X31" s="38">
        <f>RANK(W31,W$12:W$39)</f>
        <v>16</v>
      </c>
      <c r="Y31" s="35"/>
      <c r="Z31" s="2">
        <f>'Tbl 10'!J30/Tbl11!C30</f>
        <v>91.02412753910052</v>
      </c>
      <c r="AA31" s="38">
        <f>RANK(Z31,Z$12:Z$39)</f>
        <v>10</v>
      </c>
      <c r="AB31" s="35"/>
      <c r="AC31" s="2">
        <f>'Tbl 10'!K30/Tbl11!C30</f>
        <v>698.7631483911024</v>
      </c>
      <c r="AD31" s="38">
        <f>RANK(AC31,AC$12:AC$39)</f>
        <v>5</v>
      </c>
      <c r="AE31" s="35"/>
      <c r="AF31" s="2">
        <f>'Tbl 10'!L30/Tbl11!C30</f>
        <v>835.3964865549448</v>
      </c>
      <c r="AG31" s="38">
        <f>RANK(AF31,AF$12:AF$39)</f>
        <v>5</v>
      </c>
      <c r="AH31" s="35"/>
      <c r="AI31" s="2">
        <f>'Tbl 10'!M30/Tbl11!C30</f>
        <v>264.73703344947023</v>
      </c>
      <c r="AJ31" s="38">
        <f>RANK(AI31,AI$12:AI$39)</f>
        <v>4</v>
      </c>
      <c r="AK31" s="3"/>
      <c r="AL31" s="2">
        <f>('Tbl 10'!N30-'Tbl 10'!O30)/Tbl11!C30</f>
        <v>1828.9920108599135</v>
      </c>
      <c r="AM31" s="38">
        <f>RANK(AL31,AL$12:AL$39)</f>
        <v>11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2.75">
      <c r="A32" s="3" t="s">
        <v>68</v>
      </c>
      <c r="B32" s="2">
        <f>+E32+H32+K32+N32+Q32+T32+W32+Z32+AC32+AF32+AI32+AL32</f>
        <v>9191.42441381944</v>
      </c>
      <c r="C32" s="38">
        <f>RANK(B32,B$12:B$39)</f>
        <v>23</v>
      </c>
      <c r="D32" s="38"/>
      <c r="E32" s="2">
        <f>'Tbl 10'!C31/Tbl11!C31</f>
        <v>216.30724091839895</v>
      </c>
      <c r="F32" s="38">
        <f>RANK(E32,E$12:E$39)</f>
        <v>18</v>
      </c>
      <c r="G32" s="38"/>
      <c r="H32" s="2">
        <f>'Tbl 10'!D31/Tbl11!C31</f>
        <v>542.5921855761063</v>
      </c>
      <c r="I32" s="38">
        <f>RANK(H32,H$12:H$39)</f>
        <v>24</v>
      </c>
      <c r="J32" s="38"/>
      <c r="K32" s="2">
        <f>'Tbl 10'!E31/Tbl11!C31</f>
        <v>3915.0649358345463</v>
      </c>
      <c r="L32" s="38">
        <f>RANK(K32,K$12:K$39)</f>
        <v>22</v>
      </c>
      <c r="M32" s="38"/>
      <c r="N32" s="2">
        <f>'Tbl 10'!F31/Tbl11!C31</f>
        <v>248.70898843112337</v>
      </c>
      <c r="O32" s="38">
        <f>RANK(N32,N$12:N$39)</f>
        <v>16</v>
      </c>
      <c r="P32" s="38"/>
      <c r="Q32" s="2">
        <f>'Tbl 10'!G31/Tbl11!C31</f>
        <v>111.42948647883429</v>
      </c>
      <c r="R32" s="38">
        <f>RANK(Q32,Q$12:Q$39)</f>
        <v>11</v>
      </c>
      <c r="S32" s="38"/>
      <c r="T32" s="2">
        <f>'Tbl 10'!H31/Tbl11!C31</f>
        <v>859.5485754544916</v>
      </c>
      <c r="U32" s="38">
        <f>RANK(T32,T$12:T$39)</f>
        <v>20</v>
      </c>
      <c r="V32" s="38"/>
      <c r="W32" s="2">
        <f>'Tbl 10'!I31/Tbl11!C31</f>
        <v>57.57387027318879</v>
      </c>
      <c r="X32" s="38">
        <f>RANK(W32,W$12:W$39)</f>
        <v>15</v>
      </c>
      <c r="Y32" s="3"/>
      <c r="Z32" s="2">
        <f>'Tbl 10'!J31/Tbl11!C31</f>
        <v>65.75918300158685</v>
      </c>
      <c r="AA32" s="38">
        <f>RANK(Z32,Z$12:Z$39)</f>
        <v>16</v>
      </c>
      <c r="AB32" s="35"/>
      <c r="AC32" s="2">
        <f>'Tbl 10'!K31/Tbl11!C31</f>
        <v>685.183271549255</v>
      </c>
      <c r="AD32" s="38">
        <f>RANK(AC32,AC$12:AC$39)</f>
        <v>8</v>
      </c>
      <c r="AE32" s="35"/>
      <c r="AF32" s="2">
        <f>'Tbl 10'!L31/Tbl11!C31</f>
        <v>695.197437332508</v>
      </c>
      <c r="AG32" s="38">
        <f>RANK(AF32,AF$12:AF$39)</f>
        <v>20</v>
      </c>
      <c r="AH32" s="35"/>
      <c r="AI32" s="2">
        <f>'Tbl 10'!M31/Tbl11!C31</f>
        <v>184.95054552158712</v>
      </c>
      <c r="AJ32" s="38">
        <f>RANK(AI32,AI$12:AI$39)</f>
        <v>16</v>
      </c>
      <c r="AK32" s="3"/>
      <c r="AL32" s="2">
        <f>('Tbl 10'!N31-'Tbl 10'!O31)/Tbl11!C31</f>
        <v>1609.108693447815</v>
      </c>
      <c r="AM32" s="38">
        <f>RANK(AL32,AL$12:AL$39)</f>
        <v>18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12.75">
      <c r="A33" s="3" t="s">
        <v>69</v>
      </c>
      <c r="B33" s="2">
        <f>+E33+H33+K33+N33+Q33+T33+W33+Z33+AC33+AF33+AI33+AL33</f>
        <v>9293.200006175795</v>
      </c>
      <c r="C33" s="38">
        <f>RANK(B33,B$12:B$39)</f>
        <v>22</v>
      </c>
      <c r="D33" s="38"/>
      <c r="E33" s="2">
        <f>'Tbl 10'!C32/Tbl11!C32</f>
        <v>201.13000540381972</v>
      </c>
      <c r="F33" s="38">
        <f>RANK(E33,E$12:E$39)</f>
        <v>21</v>
      </c>
      <c r="G33" s="38"/>
      <c r="H33" s="2">
        <f>'Tbl 10'!D32/Tbl11!C32</f>
        <v>703.6616381293521</v>
      </c>
      <c r="I33" s="38">
        <f>RANK(H33,H$12:H$39)</f>
        <v>17</v>
      </c>
      <c r="J33" s="38"/>
      <c r="K33" s="2">
        <f>'Tbl 10'!E32/Tbl11!C32</f>
        <v>3793.6734394540604</v>
      </c>
      <c r="L33" s="38">
        <f>RANK(K33,K$12:K$39)</f>
        <v>24</v>
      </c>
      <c r="M33" s="38"/>
      <c r="N33" s="2">
        <f>'Tbl 10'!F32/Tbl11!C32</f>
        <v>213.88657413268692</v>
      </c>
      <c r="O33" s="38">
        <f>RANK(N33,N$12:N$39)</f>
        <v>20</v>
      </c>
      <c r="P33" s="38"/>
      <c r="Q33" s="2">
        <f>'Tbl 10'!G32/Tbl11!C32</f>
        <v>85.69503497043338</v>
      </c>
      <c r="R33" s="38">
        <f>RANK(Q33,Q$12:Q$39)</f>
        <v>18</v>
      </c>
      <c r="S33" s="38"/>
      <c r="T33" s="2">
        <f>'Tbl 10'!H32/Tbl11!C32</f>
        <v>963.2873164631227</v>
      </c>
      <c r="U33" s="38">
        <f>RANK(T33,T$12:T$39)</f>
        <v>14</v>
      </c>
      <c r="V33" s="38"/>
      <c r="W33" s="2">
        <f>'Tbl 10'!I32/Tbl11!C32</f>
        <v>68.72428970649538</v>
      </c>
      <c r="X33" s="38">
        <f>RANK(W33,W$12:W$39)</f>
        <v>11</v>
      </c>
      <c r="Y33" s="35"/>
      <c r="Z33" s="2">
        <f>'Tbl 10'!J32/Tbl11!C32</f>
        <v>93.30591548425944</v>
      </c>
      <c r="AA33" s="38">
        <f>RANK(Z33,Z$12:Z$39)</f>
        <v>6</v>
      </c>
      <c r="AB33" s="3"/>
      <c r="AC33" s="2">
        <f>'Tbl 10'!K32/Tbl11!C32</f>
        <v>698.0647457888805</v>
      </c>
      <c r="AD33" s="38">
        <f>RANK(AC33,AC$12:AC$39)</f>
        <v>6</v>
      </c>
      <c r="AE33" s="35"/>
      <c r="AF33" s="2">
        <f>'Tbl 10'!L32/Tbl11!C32</f>
        <v>708.0312303725549</v>
      </c>
      <c r="AG33" s="38">
        <f>RANK(AF33,AF$12:AF$39)</f>
        <v>19</v>
      </c>
      <c r="AH33" s="35"/>
      <c r="AI33" s="2">
        <f>'Tbl 10'!M32/Tbl11!C32</f>
        <v>192.46029551174175</v>
      </c>
      <c r="AJ33" s="38">
        <f>RANK(AI33,AI$12:AI$39)</f>
        <v>15</v>
      </c>
      <c r="AK33" s="3"/>
      <c r="AL33" s="2">
        <f>('Tbl 10'!N32-'Tbl 10'!O32)/Tbl11!C32</f>
        <v>1571.2795207583874</v>
      </c>
      <c r="AM33" s="38">
        <f>RANK(AL33,AL$12:AL$39)</f>
        <v>20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12.75">
      <c r="A34" s="3" t="s">
        <v>70</v>
      </c>
      <c r="B34" s="2">
        <f>+E34+H34+K34+N34+Q34+T34+W34+Z34+AC34+AF34+AI34+AL34</f>
        <v>11576.89885354833</v>
      </c>
      <c r="C34" s="38">
        <f>RANK(B34,B$12:B$39)</f>
        <v>5</v>
      </c>
      <c r="D34" s="38"/>
      <c r="E34" s="2">
        <f>'Tbl 10'!C33/Tbl11!C33</f>
        <v>255.34161424647823</v>
      </c>
      <c r="F34" s="38">
        <f>RANK(E34,E$12:E$39)</f>
        <v>11</v>
      </c>
      <c r="G34" s="38"/>
      <c r="H34" s="2">
        <f>'Tbl 10'!D33/Tbl11!C33</f>
        <v>775.912685390272</v>
      </c>
      <c r="I34" s="38">
        <f>RANK(H34,H$12:H$39)</f>
        <v>9</v>
      </c>
      <c r="J34" s="38"/>
      <c r="K34" s="2">
        <f>'Tbl 10'!E33/Tbl11!C33</f>
        <v>4899.856085762382</v>
      </c>
      <c r="L34" s="38">
        <f>RANK(K34,K$12:K$39)</f>
        <v>3</v>
      </c>
      <c r="M34" s="38"/>
      <c r="N34" s="2">
        <f>'Tbl 10'!F33/Tbl11!C33</f>
        <v>456.0575883760078</v>
      </c>
      <c r="O34" s="38">
        <f>RANK(N34,N$12:N$39)</f>
        <v>1</v>
      </c>
      <c r="P34" s="38"/>
      <c r="Q34" s="2">
        <f>'Tbl 10'!G33/Tbl11!C33</f>
        <v>219.11686719234518</v>
      </c>
      <c r="R34" s="38">
        <f>RANK(Q34,Q$12:Q$39)</f>
        <v>4</v>
      </c>
      <c r="S34" s="38"/>
      <c r="T34" s="2">
        <f>'Tbl 10'!H33/Tbl11!C33</f>
        <v>956.4231204040046</v>
      </c>
      <c r="U34" s="38">
        <f>RANK(T34,T$12:T$39)</f>
        <v>15</v>
      </c>
      <c r="V34" s="38"/>
      <c r="W34" s="2">
        <f>'Tbl 10'!I33/Tbl11!C33</f>
        <v>356.59129618144766</v>
      </c>
      <c r="X34" s="38">
        <f>RANK(W34,W$12:W$39)</f>
        <v>1</v>
      </c>
      <c r="Y34" s="3"/>
      <c r="Z34" s="2">
        <f>'Tbl 10'!J33/Tbl11!C33</f>
        <v>107.88818640914326</v>
      </c>
      <c r="AA34" s="38">
        <f>RANK(Z34,Z$12:Z$39)</f>
        <v>3</v>
      </c>
      <c r="AB34" s="35"/>
      <c r="AC34" s="2">
        <f>'Tbl 10'!K33/Tbl11!C33</f>
        <v>769.8197253477452</v>
      </c>
      <c r="AD34" s="38">
        <f>RANK(AC34,AC$12:AC$39)</f>
        <v>2</v>
      </c>
      <c r="AE34" s="3"/>
      <c r="AF34" s="2">
        <f>'Tbl 10'!L33/Tbl11!C33</f>
        <v>741.1107327013378</v>
      </c>
      <c r="AG34" s="38">
        <f>RANK(AF34,AF$12:AF$39)</f>
        <v>16</v>
      </c>
      <c r="AH34" s="35"/>
      <c r="AI34" s="2">
        <f>'Tbl 10'!M33/Tbl11!C33</f>
        <v>357.503372020909</v>
      </c>
      <c r="AJ34" s="38">
        <f>RANK(AI34,AI$12:AI$39)</f>
        <v>1</v>
      </c>
      <c r="AK34" s="3"/>
      <c r="AL34" s="2">
        <f>('Tbl 10'!N33-'Tbl 10'!O33)/Tbl11!C33</f>
        <v>1681.277579516258</v>
      </c>
      <c r="AM34" s="38">
        <f>RANK(AL34,AL$12:AL$39)</f>
        <v>16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3:39" ht="12.75">
      <c r="C35" s="38"/>
      <c r="F35" s="38"/>
      <c r="I35" s="38"/>
      <c r="L35" s="38"/>
      <c r="O35" s="38"/>
      <c r="R35" s="38"/>
      <c r="U35" s="38"/>
      <c r="X35" s="35"/>
      <c r="AA35" s="35"/>
      <c r="AD35" s="35"/>
      <c r="AG35" s="35"/>
      <c r="AJ35" s="3"/>
      <c r="AM35" s="3"/>
    </row>
    <row r="36" spans="1:49" ht="12.75">
      <c r="A36" s="3" t="s">
        <v>71</v>
      </c>
      <c r="B36" s="2">
        <f>+E36+H36+K36+N36+Q36+T36+W36+Z36+AC36+AF36+AI36+AL36</f>
        <v>9841.735447283228</v>
      </c>
      <c r="C36" s="38">
        <f>RANK(B36,B$12:B$39)</f>
        <v>14</v>
      </c>
      <c r="D36" s="38"/>
      <c r="E36" s="2">
        <f>'Tbl 10'!C35/Tbl11!C35</f>
        <v>309.96906397745533</v>
      </c>
      <c r="F36" s="38">
        <f>RANK(E36,E$12:E$39)</f>
        <v>6</v>
      </c>
      <c r="G36" s="38"/>
      <c r="H36" s="2">
        <f>'Tbl 10'!D35/Tbl11!C35</f>
        <v>791.8551156345344</v>
      </c>
      <c r="I36" s="38">
        <f>RANK(H36,H$12:H$39)</f>
        <v>8</v>
      </c>
      <c r="J36" s="38"/>
      <c r="K36" s="2">
        <f>'Tbl 10'!E35/Tbl11!C35</f>
        <v>4140.942934997787</v>
      </c>
      <c r="L36" s="38">
        <f>RANK(K36,K$12:K$39)</f>
        <v>14</v>
      </c>
      <c r="M36" s="38"/>
      <c r="N36" s="2">
        <f>'Tbl 10'!F35/Tbl11!C35</f>
        <v>264.93745720474186</v>
      </c>
      <c r="O36" s="38">
        <f>RANK(N36,N$12:N$39)</f>
        <v>12</v>
      </c>
      <c r="P36" s="38"/>
      <c r="Q36" s="2">
        <f>'Tbl 10'!G35/Tbl11!C35</f>
        <v>130.24438828981997</v>
      </c>
      <c r="R36" s="38">
        <f>RANK(Q36,Q$12:Q$39)</f>
        <v>9</v>
      </c>
      <c r="S36" s="38"/>
      <c r="T36" s="2">
        <f>'Tbl 10'!H35/Tbl11!C35</f>
        <v>786.5998090225214</v>
      </c>
      <c r="U36" s="38">
        <f aca="true" t="shared" si="1" ref="U36:V39">RANK(T36,T$12:T$39)</f>
        <v>23</v>
      </c>
      <c r="V36" s="38">
        <f t="shared" si="1"/>
        <v>2</v>
      </c>
      <c r="W36" s="2">
        <f>'Tbl 10'!I35/Tbl11!C35</f>
        <v>40.136653701935394</v>
      </c>
      <c r="X36" s="38">
        <f>RANK(W36,W$12:W$39)</f>
        <v>23</v>
      </c>
      <c r="Y36" s="35"/>
      <c r="Z36" s="2">
        <f>'Tbl 10'!J35/Tbl11!C35</f>
        <v>0</v>
      </c>
      <c r="AA36" s="38">
        <f>RANK(Z36,Z$12:Z$39)</f>
        <v>22</v>
      </c>
      <c r="AB36" s="35"/>
      <c r="AC36" s="2">
        <f>'Tbl 10'!K35/Tbl11!C35</f>
        <v>442.3395928919114</v>
      </c>
      <c r="AD36" s="38">
        <f>RANK(AC36,AC$12:AC$39)</f>
        <v>20</v>
      </c>
      <c r="AE36" s="35"/>
      <c r="AF36" s="2">
        <f>'Tbl 10'!L35/Tbl11!C35</f>
        <v>848.3526934811468</v>
      </c>
      <c r="AG36" s="38">
        <f>RANK(AF36,AF$12:AF$39)</f>
        <v>4</v>
      </c>
      <c r="AH36" s="35"/>
      <c r="AI36" s="2">
        <f>'Tbl 10'!M35/Tbl11!C35</f>
        <v>221.72316882874912</v>
      </c>
      <c r="AJ36" s="38">
        <f>RANK(AI36,AI$12:AI$39)</f>
        <v>12</v>
      </c>
      <c r="AK36" s="3"/>
      <c r="AL36" s="2">
        <f>('Tbl 10'!N35-'Tbl 10'!O35)/Tbl11!C35</f>
        <v>1864.6345692526259</v>
      </c>
      <c r="AM36" s="38">
        <f>RANK(AL36,AL$12:AL$39)</f>
        <v>9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12.75">
      <c r="A37" s="3" t="s">
        <v>72</v>
      </c>
      <c r="B37" s="2">
        <f>+E37+H37+K37+N37+Q37+T37+W37+Z37+AC37+AF37+AI37+AL37</f>
        <v>9178.114040792705</v>
      </c>
      <c r="C37" s="38">
        <f>RANK(B37,B$12:B$39)</f>
        <v>24</v>
      </c>
      <c r="D37" s="38"/>
      <c r="E37" s="2">
        <f>'Tbl 10'!C36/Tbl11!C36</f>
        <v>248.06925537206828</v>
      </c>
      <c r="F37" s="38">
        <f>RANK(E37,E$12:E$39)</f>
        <v>13</v>
      </c>
      <c r="G37" s="38"/>
      <c r="H37" s="2">
        <f>'Tbl 10'!D36/Tbl11!C36</f>
        <v>686.529026646736</v>
      </c>
      <c r="I37" s="38">
        <f>RANK(H37,H$12:H$39)</f>
        <v>18</v>
      </c>
      <c r="J37" s="38"/>
      <c r="K37" s="2">
        <f>'Tbl 10'!E36/Tbl11!C36</f>
        <v>4054.877645164006</v>
      </c>
      <c r="L37" s="38">
        <f>RANK(K37,K$12:K$39)</f>
        <v>20</v>
      </c>
      <c r="M37" s="38"/>
      <c r="N37" s="2">
        <f>'Tbl 10'!F36/Tbl11!C36</f>
        <v>383.65166301934255</v>
      </c>
      <c r="O37" s="38">
        <f>RANK(N37,N$12:N$39)</f>
        <v>4</v>
      </c>
      <c r="P37" s="38"/>
      <c r="Q37" s="2">
        <f>'Tbl 10'!G36/Tbl11!C36</f>
        <v>99.83316161538897</v>
      </c>
      <c r="R37" s="38">
        <f>RANK(Q37,Q$12:Q$39)</f>
        <v>17</v>
      </c>
      <c r="S37" s="38"/>
      <c r="T37" s="2">
        <f>'Tbl 10'!H36/Tbl11!C36</f>
        <v>781.5666210822043</v>
      </c>
      <c r="U37" s="38">
        <f t="shared" si="1"/>
        <v>24</v>
      </c>
      <c r="V37" s="38">
        <f t="shared" si="1"/>
        <v>1</v>
      </c>
      <c r="W37" s="2">
        <f>'Tbl 10'!I36/Tbl11!C36</f>
        <v>44.67384974713263</v>
      </c>
      <c r="X37" s="38">
        <f>RANK(W37,W$12:W$39)</f>
        <v>20</v>
      </c>
      <c r="Y37" s="35"/>
      <c r="Z37" s="2">
        <f>'Tbl 10'!J36/Tbl11!C36</f>
        <v>8.380824855490314</v>
      </c>
      <c r="AA37" s="38">
        <f>RANK(Z37,Z$12:Z$39)</f>
        <v>20</v>
      </c>
      <c r="AB37" s="35"/>
      <c r="AC37" s="2">
        <f>'Tbl 10'!K36/Tbl11!C36</f>
        <v>343.2738691399205</v>
      </c>
      <c r="AD37" s="38">
        <f>RANK(AC37,AC$12:AC$39)</f>
        <v>24</v>
      </c>
      <c r="AE37" s="35"/>
      <c r="AF37" s="2">
        <f>'Tbl 10'!L36/Tbl11!C36</f>
        <v>766.5796864464676</v>
      </c>
      <c r="AG37" s="38">
        <f>RANK(AF37,AF$12:AF$39)</f>
        <v>13</v>
      </c>
      <c r="AH37" s="35"/>
      <c r="AI37" s="2">
        <f>'Tbl 10'!M36/Tbl11!C36</f>
        <v>300.30583505477756</v>
      </c>
      <c r="AJ37" s="38">
        <f>RANK(AI37,AI$12:AI$39)</f>
        <v>3</v>
      </c>
      <c r="AK37" s="3"/>
      <c r="AL37" s="2">
        <f>('Tbl 10'!N36-'Tbl 10'!O36)/Tbl11!C36</f>
        <v>1460.3726026491702</v>
      </c>
      <c r="AM37" s="38">
        <f>RANK(AL37,AL$12:AL$39)</f>
        <v>23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12.75">
      <c r="A38" s="3" t="s">
        <v>73</v>
      </c>
      <c r="B38" s="2">
        <f>+E38+H38+K38+N38+Q38+T38+W38+Z38+AC38+AF38+AI38+AL38</f>
        <v>10084.186550543545</v>
      </c>
      <c r="C38" s="38">
        <f>RANK(B38,B$12:B$39)</f>
        <v>13</v>
      </c>
      <c r="D38" s="38"/>
      <c r="E38" s="2">
        <f>'Tbl 10'!C37/Tbl11!C37</f>
        <v>274.1837868471169</v>
      </c>
      <c r="F38" s="38">
        <f>RANK(E38,E$12:E$39)</f>
        <v>9</v>
      </c>
      <c r="G38" s="38"/>
      <c r="H38" s="2">
        <f>'Tbl 10'!D37/Tbl11!C37</f>
        <v>739.7018871464549</v>
      </c>
      <c r="I38" s="38">
        <f>RANK(H38,H$12:H$39)</f>
        <v>15</v>
      </c>
      <c r="J38" s="38"/>
      <c r="K38" s="2">
        <f>'Tbl 10'!E37/Tbl11!C37</f>
        <v>4410.263796824465</v>
      </c>
      <c r="L38" s="38">
        <f>RANK(K38,K$12:K$39)</f>
        <v>7</v>
      </c>
      <c r="M38" s="38"/>
      <c r="N38" s="2">
        <f>'Tbl 10'!F37/Tbl11!C37</f>
        <v>290.7786876770859</v>
      </c>
      <c r="O38" s="38">
        <f>RANK(N38,N$12:N$39)</f>
        <v>8</v>
      </c>
      <c r="P38" s="38"/>
      <c r="Q38" s="2">
        <f>'Tbl 10'!G37/Tbl11!C37</f>
        <v>107.39358650272311</v>
      </c>
      <c r="R38" s="38">
        <f>RANK(Q38,Q$12:Q$39)</f>
        <v>14</v>
      </c>
      <c r="S38" s="38"/>
      <c r="T38" s="2">
        <f>'Tbl 10'!H37/Tbl11!C37</f>
        <v>1003.7171585909226</v>
      </c>
      <c r="U38" s="38">
        <f t="shared" si="1"/>
        <v>13</v>
      </c>
      <c r="V38" s="38">
        <f t="shared" si="1"/>
        <v>12</v>
      </c>
      <c r="W38" s="2">
        <f>'Tbl 10'!I37/Tbl11!C37</f>
        <v>109.52926654830448</v>
      </c>
      <c r="X38" s="38">
        <f>RANK(W38,W$12:W$39)</f>
        <v>5</v>
      </c>
      <c r="Y38" s="3"/>
      <c r="Z38" s="2">
        <f>'Tbl 10'!J37/Tbl11!C37</f>
        <v>80.57717952498331</v>
      </c>
      <c r="AA38" s="38">
        <f>RANK(Z38,Z$12:Z$39)</f>
        <v>14</v>
      </c>
      <c r="AB38" s="35"/>
      <c r="AC38" s="2">
        <f>'Tbl 10'!K37/Tbl11!C37</f>
        <v>475.4080483104972</v>
      </c>
      <c r="AD38" s="38">
        <f>RANK(AC38,AC$12:AC$39)</f>
        <v>19</v>
      </c>
      <c r="AE38" s="3"/>
      <c r="AF38" s="2">
        <f>'Tbl 10'!L37/Tbl11!C37</f>
        <v>658.7406182846597</v>
      </c>
      <c r="AG38" s="38">
        <f>RANK(AF38,AF$12:AF$39)</f>
        <v>22</v>
      </c>
      <c r="AH38" s="35"/>
      <c r="AI38" s="2">
        <f>'Tbl 10'!M37/Tbl11!C37</f>
        <v>154.63159323810638</v>
      </c>
      <c r="AJ38" s="38">
        <f>RANK(AI38,AI$12:AI$39)</f>
        <v>21</v>
      </c>
      <c r="AK38" s="3"/>
      <c r="AL38" s="2">
        <f>('Tbl 10'!N37-'Tbl 10'!O37)/Tbl11!C37</f>
        <v>1779.2609410482253</v>
      </c>
      <c r="AM38" s="38">
        <f>RANK(AL38,AL$12:AL$39)</f>
        <v>12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12.75">
      <c r="A39" s="8" t="s">
        <v>74</v>
      </c>
      <c r="B39" s="9">
        <f>+E39+H39+K39+N39+Q39+T39+W39+Z39+AC39+AF39+AI39+AL39</f>
        <v>12347.160038361784</v>
      </c>
      <c r="C39" s="39">
        <f>RANK(B39,B$12:B$39)</f>
        <v>2</v>
      </c>
      <c r="D39" s="39"/>
      <c r="E39" s="9">
        <f>'Tbl 10'!C38/Tbl11!C38</f>
        <v>204.69927653502106</v>
      </c>
      <c r="F39" s="39">
        <f>RANK(E39,E$12:E$39)</f>
        <v>20</v>
      </c>
      <c r="G39" s="39"/>
      <c r="H39" s="9">
        <f>'Tbl 10'!D38/Tbl11!C38</f>
        <v>870.2816672671861</v>
      </c>
      <c r="I39" s="39">
        <f>RANK(H39,H$12:H$39)</f>
        <v>4</v>
      </c>
      <c r="J39" s="39"/>
      <c r="K39" s="9">
        <f>'Tbl 10'!E38/Tbl11!C38</f>
        <v>5528.748930655721</v>
      </c>
      <c r="L39" s="39">
        <f>RANK(K39,K$12:K$39)</f>
        <v>2</v>
      </c>
      <c r="M39" s="39"/>
      <c r="N39" s="9">
        <f>'Tbl 10'!F38/Tbl11!C38</f>
        <v>409.3790026561474</v>
      </c>
      <c r="O39" s="39">
        <f>RANK(N39,N$12:N$39)</f>
        <v>2</v>
      </c>
      <c r="P39" s="39"/>
      <c r="Q39" s="9">
        <f>'Tbl 10'!G38/Tbl11!C38</f>
        <v>244.2246267374713</v>
      </c>
      <c r="R39" s="39">
        <f>RANK(Q39,Q$12:Q$39)</f>
        <v>2</v>
      </c>
      <c r="S39" s="39"/>
      <c r="T39" s="9">
        <f>'Tbl 10'!H38/Tbl11!C38</f>
        <v>1264.3036693055033</v>
      </c>
      <c r="U39" s="39">
        <f t="shared" si="1"/>
        <v>4</v>
      </c>
      <c r="V39" s="39">
        <f t="shared" si="1"/>
        <v>21</v>
      </c>
      <c r="W39" s="9">
        <f>'Tbl 10'!I38/Tbl11!C38</f>
        <v>41.11409299033773</v>
      </c>
      <c r="X39" s="39">
        <f>RANK(W39,W$12:W$39)</f>
        <v>22</v>
      </c>
      <c r="Y39" s="8"/>
      <c r="Z39" s="9">
        <f>'Tbl 10'!J38/Tbl11!C38</f>
        <v>105.87472613873616</v>
      </c>
      <c r="AA39" s="39">
        <f>RANK(Z39,Z$12:Z$39)</f>
        <v>4</v>
      </c>
      <c r="AB39" s="36"/>
      <c r="AC39" s="9">
        <f>'Tbl 10'!K38/Tbl11!C38</f>
        <v>688.1872956741751</v>
      </c>
      <c r="AD39" s="39">
        <f>RANK(AC39,AC$12:AC$39)</f>
        <v>7</v>
      </c>
      <c r="AE39" s="36"/>
      <c r="AF39" s="9">
        <f>'Tbl 10'!L38/Tbl11!C38</f>
        <v>922.4735816334542</v>
      </c>
      <c r="AG39" s="39">
        <f>RANK(AF39,AF$12:AF$39)</f>
        <v>3</v>
      </c>
      <c r="AH39" s="36"/>
      <c r="AI39" s="9">
        <f>'Tbl 10'!M38/Tbl11!C38</f>
        <v>132.46993677821862</v>
      </c>
      <c r="AJ39" s="39">
        <f>RANK(AI39,AI$12:AI$39)</f>
        <v>23</v>
      </c>
      <c r="AK39" s="8"/>
      <c r="AL39" s="9">
        <f>('Tbl 10'!N38-'Tbl 10'!O38)/Tbl11!C38</f>
        <v>1935.4032319898147</v>
      </c>
      <c r="AM39" s="39">
        <f>RANK(AL39,AL$12:AL$39)</f>
        <v>6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2:49" ht="12.75">
      <c r="B40" s="2"/>
      <c r="C40" s="38"/>
      <c r="D40" s="38"/>
      <c r="E40" s="2"/>
      <c r="F40" s="38"/>
      <c r="G40" s="38"/>
      <c r="H40" s="2"/>
      <c r="I40" s="38"/>
      <c r="J40" s="38"/>
      <c r="K40" s="2"/>
      <c r="L40" s="38"/>
      <c r="M40" s="3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5"/>
      <c r="AH40" s="35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34" ht="12.75">
      <c r="A41" s="3" t="s">
        <v>218</v>
      </c>
      <c r="F41" s="40"/>
      <c r="G41" s="40"/>
      <c r="I41" s="40"/>
      <c r="J41" s="40"/>
      <c r="AG41" s="37"/>
      <c r="AH41" s="37"/>
    </row>
    <row r="42" spans="1:34" ht="12.75">
      <c r="A42" s="3" t="s">
        <v>221</v>
      </c>
      <c r="F42" s="40"/>
      <c r="G42" s="40"/>
      <c r="I42" s="40"/>
      <c r="J42" s="40"/>
      <c r="AG42" s="37"/>
      <c r="AH42" s="37"/>
    </row>
    <row r="43" spans="6:34" ht="12.75">
      <c r="F43" s="40"/>
      <c r="G43" s="40"/>
      <c r="I43" s="40"/>
      <c r="J43" s="40"/>
      <c r="AG43" s="37"/>
      <c r="AH43" s="37"/>
    </row>
    <row r="44" spans="6:34" ht="12.75">
      <c r="F44" s="40"/>
      <c r="G44" s="40"/>
      <c r="AG44" s="37"/>
      <c r="AH44" s="37"/>
    </row>
    <row r="45" spans="6:34" ht="12.75">
      <c r="F45" s="40"/>
      <c r="G45" s="40"/>
      <c r="AG45" s="37"/>
      <c r="AH45" s="37"/>
    </row>
    <row r="46" spans="6:34" ht="12.75">
      <c r="F46" s="40"/>
      <c r="G46" s="40"/>
      <c r="H46" s="34"/>
      <c r="AG46" s="37"/>
      <c r="AH46" s="37"/>
    </row>
    <row r="47" spans="33:34" ht="12.75">
      <c r="AG47" s="37"/>
      <c r="AH47" s="37"/>
    </row>
    <row r="48" spans="33:34" ht="12.75">
      <c r="AG48" s="37"/>
      <c r="AH48" s="37"/>
    </row>
    <row r="49" spans="33:34" ht="12.75">
      <c r="AG49" s="37"/>
      <c r="AH49" s="37"/>
    </row>
    <row r="50" spans="33:34" ht="12.75">
      <c r="AG50" s="37"/>
      <c r="AH50" s="37"/>
    </row>
    <row r="51" spans="29:34" ht="12.75">
      <c r="AC51" s="13"/>
      <c r="AD51" s="38"/>
      <c r="AG51" s="37"/>
      <c r="AH51" s="37"/>
    </row>
    <row r="52" spans="29:34" ht="12.75">
      <c r="AC52" s="13"/>
      <c r="AD52" s="38"/>
      <c r="AG52" s="37"/>
      <c r="AH52" s="37"/>
    </row>
    <row r="53" spans="29:34" ht="12.75">
      <c r="AC53" s="13"/>
      <c r="AD53" s="38"/>
      <c r="AG53" s="37"/>
      <c r="AH53" s="37"/>
    </row>
    <row r="54" spans="29:34" ht="12.75">
      <c r="AC54" s="13"/>
      <c r="AD54" s="38"/>
      <c r="AG54" s="37"/>
      <c r="AH54" s="37"/>
    </row>
    <row r="55" spans="29:34" ht="12.75">
      <c r="AC55" s="13"/>
      <c r="AD55" s="38"/>
      <c r="AG55" s="37"/>
      <c r="AH55" s="37"/>
    </row>
    <row r="56" spans="29:34" ht="12.75">
      <c r="AC56" s="13"/>
      <c r="AD56" s="38"/>
      <c r="AG56" s="37"/>
      <c r="AH56" s="37"/>
    </row>
    <row r="57" spans="29:34" ht="12.75">
      <c r="AC57" s="13"/>
      <c r="AD57" s="38"/>
      <c r="AG57" s="37"/>
      <c r="AH57" s="37"/>
    </row>
    <row r="58" spans="29:34" ht="12.75">
      <c r="AC58" s="13"/>
      <c r="AD58" s="38"/>
      <c r="AG58" s="37"/>
      <c r="AH58" s="37"/>
    </row>
    <row r="59" spans="29:34" ht="12.75">
      <c r="AC59" s="13"/>
      <c r="AD59" s="38"/>
      <c r="AG59" s="37"/>
      <c r="AH59" s="37"/>
    </row>
    <row r="60" spans="29:34" ht="12.75">
      <c r="AC60" s="13"/>
      <c r="AD60" s="38"/>
      <c r="AG60" s="37"/>
      <c r="AH60" s="37"/>
    </row>
    <row r="61" spans="29:34" ht="12.75">
      <c r="AC61" s="13"/>
      <c r="AD61" s="38"/>
      <c r="AG61" s="37"/>
      <c r="AH61" s="37"/>
    </row>
    <row r="62" spans="29:34" ht="12.75">
      <c r="AC62" s="13"/>
      <c r="AD62" s="38"/>
      <c r="AG62" s="37"/>
      <c r="AH62" s="37"/>
    </row>
    <row r="63" spans="29:34" ht="12.75">
      <c r="AC63" s="13"/>
      <c r="AD63" s="38"/>
      <c r="AG63" s="37"/>
      <c r="AH63" s="37"/>
    </row>
    <row r="64" spans="29:34" ht="12.75">
      <c r="AC64" s="13"/>
      <c r="AD64" s="38"/>
      <c r="AG64" s="37"/>
      <c r="AH64" s="37"/>
    </row>
    <row r="65" spans="29:34" ht="12.75">
      <c r="AC65" s="13"/>
      <c r="AD65" s="38"/>
      <c r="AG65" s="37"/>
      <c r="AH65" s="37"/>
    </row>
    <row r="66" spans="29:34" ht="12.75">
      <c r="AC66" s="13"/>
      <c r="AD66" s="38"/>
      <c r="AG66" s="37"/>
      <c r="AH66" s="37"/>
    </row>
    <row r="67" spans="29:34" ht="12.75">
      <c r="AC67" s="13"/>
      <c r="AD67" s="38"/>
      <c r="AG67" s="37"/>
      <c r="AH67" s="37"/>
    </row>
    <row r="68" spans="29:34" ht="12.75">
      <c r="AC68" s="13"/>
      <c r="AD68" s="38"/>
      <c r="AG68" s="37"/>
      <c r="AH68" s="37"/>
    </row>
    <row r="69" spans="29:34" ht="12.75">
      <c r="AC69" s="13"/>
      <c r="AD69" s="38"/>
      <c r="AG69" s="37"/>
      <c r="AH69" s="37"/>
    </row>
    <row r="70" spans="29:34" ht="12.75">
      <c r="AC70" s="13"/>
      <c r="AD70" s="38"/>
      <c r="AG70" s="37"/>
      <c r="AH70" s="37"/>
    </row>
    <row r="71" spans="29:34" ht="12.75">
      <c r="AC71" s="13"/>
      <c r="AD71" s="38"/>
      <c r="AG71" s="37"/>
      <c r="AH71" s="37"/>
    </row>
    <row r="72" spans="29:34" ht="12.75">
      <c r="AC72" s="13"/>
      <c r="AD72" s="38"/>
      <c r="AG72" s="37"/>
      <c r="AH72" s="37"/>
    </row>
    <row r="73" spans="29:34" ht="12.75">
      <c r="AC73" s="13"/>
      <c r="AD73" s="38"/>
      <c r="AG73" s="37"/>
      <c r="AH73" s="37"/>
    </row>
    <row r="74" spans="29:34" ht="12.75">
      <c r="AC74" s="13"/>
      <c r="AD74" s="38"/>
      <c r="AG74" s="37"/>
      <c r="AH74" s="37"/>
    </row>
    <row r="75" spans="33:34" ht="12.75">
      <c r="AG75" s="37"/>
      <c r="AH75" s="37"/>
    </row>
    <row r="76" spans="33:34" ht="12.75">
      <c r="AG76" s="37"/>
      <c r="AH76" s="37"/>
    </row>
    <row r="77" spans="33:34" ht="12.75">
      <c r="AG77" s="37"/>
      <c r="AH77" s="37"/>
    </row>
    <row r="78" spans="33:34" ht="12.75">
      <c r="AG78" s="37"/>
      <c r="AH78" s="37"/>
    </row>
    <row r="79" spans="33:34" ht="12.75">
      <c r="AG79" s="37"/>
      <c r="AH79" s="37"/>
    </row>
    <row r="80" spans="33:34" ht="12.75">
      <c r="AG80" s="37"/>
      <c r="AH80" s="37"/>
    </row>
    <row r="81" spans="33:34" ht="12.75">
      <c r="AG81" s="37"/>
      <c r="AH81" s="37"/>
    </row>
    <row r="82" spans="33:34" ht="12.75">
      <c r="AG82" s="37"/>
      <c r="AH82" s="37"/>
    </row>
    <row r="83" spans="33:34" ht="12.75">
      <c r="AG83" s="37"/>
      <c r="AH83" s="37"/>
    </row>
    <row r="84" spans="33:34" ht="12.75">
      <c r="AG84" s="37"/>
      <c r="AH84" s="37"/>
    </row>
    <row r="85" spans="33:34" ht="12.75">
      <c r="AG85" s="37"/>
      <c r="AH85" s="37"/>
    </row>
    <row r="86" spans="33:34" ht="12.75">
      <c r="AG86" s="37"/>
      <c r="AH86" s="37"/>
    </row>
    <row r="87" spans="33:34" ht="12.75">
      <c r="AG87" s="37"/>
      <c r="AH87" s="37"/>
    </row>
    <row r="88" spans="33:34" ht="12.75">
      <c r="AG88" s="37"/>
      <c r="AH88" s="37"/>
    </row>
    <row r="89" spans="33:34" ht="12.75">
      <c r="AG89" s="37"/>
      <c r="AH89" s="37"/>
    </row>
    <row r="90" spans="33:34" ht="12.75">
      <c r="AG90" s="37"/>
      <c r="AH90" s="37"/>
    </row>
    <row r="91" spans="33:34" ht="12.75">
      <c r="AG91" s="37"/>
      <c r="AH91" s="37"/>
    </row>
    <row r="92" spans="33:34" ht="12.75">
      <c r="AG92" s="37"/>
      <c r="AH92" s="37"/>
    </row>
    <row r="93" spans="33:34" ht="12.75">
      <c r="AG93" s="37"/>
      <c r="AH93" s="37"/>
    </row>
    <row r="94" spans="33:34" ht="12.75">
      <c r="AG94" s="37"/>
      <c r="AH94" s="37"/>
    </row>
    <row r="95" spans="33:34" ht="12.75">
      <c r="AG95" s="37"/>
      <c r="AH95" s="37"/>
    </row>
    <row r="96" spans="33:34" ht="12.75">
      <c r="AG96" s="37"/>
      <c r="AH96" s="37"/>
    </row>
    <row r="97" spans="33:34" ht="12.75">
      <c r="AG97" s="37"/>
      <c r="AH97" s="37"/>
    </row>
    <row r="98" spans="33:34" ht="12.75">
      <c r="AG98" s="37"/>
      <c r="AH98" s="37"/>
    </row>
    <row r="99" spans="33:34" ht="12.75">
      <c r="AG99" s="37"/>
      <c r="AH99" s="37"/>
    </row>
    <row r="100" spans="33:34" ht="12.75">
      <c r="AG100" s="37"/>
      <c r="AH100" s="37"/>
    </row>
    <row r="101" spans="33:34" ht="12.75">
      <c r="AG101" s="37"/>
      <c r="AH101" s="37"/>
    </row>
    <row r="102" spans="33:34" ht="12.75">
      <c r="AG102" s="37"/>
      <c r="AH102" s="37"/>
    </row>
    <row r="103" spans="33:34" ht="12.75">
      <c r="AG103" s="37"/>
      <c r="AH103" s="37"/>
    </row>
    <row r="104" spans="33:34" ht="12.75">
      <c r="AG104" s="37"/>
      <c r="AH104" s="37"/>
    </row>
    <row r="105" spans="33:34" ht="12.75">
      <c r="AG105" s="37"/>
      <c r="AH105" s="37"/>
    </row>
    <row r="106" spans="33:34" ht="12.75">
      <c r="AG106" s="37"/>
      <c r="AH106" s="37"/>
    </row>
    <row r="107" spans="33:34" ht="12.75">
      <c r="AG107" s="37"/>
      <c r="AH107" s="37"/>
    </row>
    <row r="108" spans="33:34" ht="12.75">
      <c r="AG108" s="37"/>
      <c r="AH108" s="37"/>
    </row>
    <row r="109" spans="33:34" ht="12.75">
      <c r="AG109" s="37"/>
      <c r="AH109" s="37"/>
    </row>
    <row r="110" spans="33:34" ht="12.75">
      <c r="AG110" s="37"/>
      <c r="AH110" s="37"/>
    </row>
    <row r="111" spans="33:34" ht="12.75">
      <c r="AG111" s="37"/>
      <c r="AH111" s="37"/>
    </row>
    <row r="112" spans="33:34" ht="12.75">
      <c r="AG112" s="37"/>
      <c r="AH112" s="37"/>
    </row>
    <row r="113" spans="33:34" ht="12.75">
      <c r="AG113" s="37"/>
      <c r="AH113" s="37"/>
    </row>
    <row r="114" spans="33:34" ht="12.75">
      <c r="AG114" s="37"/>
      <c r="AH114" s="37"/>
    </row>
    <row r="115" spans="33:34" ht="12.75">
      <c r="AG115" s="37"/>
      <c r="AH115" s="37"/>
    </row>
    <row r="116" spans="33:34" ht="12.75">
      <c r="AG116" s="37"/>
      <c r="AH116" s="37"/>
    </row>
    <row r="117" spans="33:34" ht="12.75">
      <c r="AG117" s="37"/>
      <c r="AH117" s="37"/>
    </row>
    <row r="118" spans="33:34" ht="12.75">
      <c r="AG118" s="37"/>
      <c r="AH118" s="37"/>
    </row>
    <row r="119" spans="33:34" ht="12.75">
      <c r="AG119" s="37"/>
      <c r="AH119" s="37"/>
    </row>
    <row r="120" spans="33:34" ht="12.75">
      <c r="AG120" s="37"/>
      <c r="AH120" s="37"/>
    </row>
    <row r="121" spans="33:34" ht="12.75">
      <c r="AG121" s="37"/>
      <c r="AH121" s="37"/>
    </row>
    <row r="122" spans="33:34" ht="12.75">
      <c r="AG122" s="37"/>
      <c r="AH122" s="37"/>
    </row>
    <row r="123" spans="33:34" ht="12.75">
      <c r="AG123" s="37"/>
      <c r="AH123" s="37"/>
    </row>
    <row r="124" spans="33:34" ht="12.75">
      <c r="AG124" s="37"/>
      <c r="AH124" s="37"/>
    </row>
    <row r="125" spans="33:34" ht="12.75">
      <c r="AG125" s="37"/>
      <c r="AH125" s="37"/>
    </row>
    <row r="126" spans="33:34" ht="12.75">
      <c r="AG126" s="37"/>
      <c r="AH126" s="37"/>
    </row>
    <row r="127" spans="33:34" ht="12.75">
      <c r="AG127" s="37"/>
      <c r="AH127" s="37"/>
    </row>
    <row r="128" spans="33:34" ht="12.75">
      <c r="AG128" s="37"/>
      <c r="AH128" s="37"/>
    </row>
    <row r="129" spans="33:34" ht="12.75">
      <c r="AG129" s="37"/>
      <c r="AH129" s="37"/>
    </row>
    <row r="130" spans="33:34" ht="12.75">
      <c r="AG130" s="37"/>
      <c r="AH130" s="37"/>
    </row>
    <row r="131" spans="33:34" ht="12.75">
      <c r="AG131" s="37"/>
      <c r="AH131" s="37"/>
    </row>
    <row r="132" spans="33:34" ht="12.75">
      <c r="AG132" s="37"/>
      <c r="AH132" s="37"/>
    </row>
    <row r="133" spans="33:34" ht="12.75">
      <c r="AG133" s="37"/>
      <c r="AH133" s="37"/>
    </row>
    <row r="134" spans="33:34" ht="12.75">
      <c r="AG134" s="37"/>
      <c r="AH134" s="37"/>
    </row>
    <row r="135" spans="33:34" ht="12.75">
      <c r="AG135" s="37"/>
      <c r="AH135" s="37"/>
    </row>
    <row r="136" spans="33:34" ht="12.75">
      <c r="AG136" s="37"/>
      <c r="AH136" s="37"/>
    </row>
    <row r="137" spans="33:34" ht="12.75">
      <c r="AG137" s="37"/>
      <c r="AH137" s="37"/>
    </row>
    <row r="138" spans="33:34" ht="12.75">
      <c r="AG138" s="37"/>
      <c r="AH138" s="37"/>
    </row>
    <row r="139" spans="33:34" ht="12.75">
      <c r="AG139" s="37"/>
      <c r="AH139" s="37"/>
    </row>
    <row r="140" spans="33:34" ht="12.75">
      <c r="AG140" s="37"/>
      <c r="AH140" s="37"/>
    </row>
    <row r="141" spans="33:34" ht="12.75">
      <c r="AG141" s="37"/>
      <c r="AH141" s="37"/>
    </row>
    <row r="142" spans="33:34" ht="12.75">
      <c r="AG142" s="37"/>
      <c r="AH142" s="37"/>
    </row>
    <row r="143" spans="33:34" ht="12.75">
      <c r="AG143" s="37"/>
      <c r="AH143" s="37"/>
    </row>
    <row r="144" spans="33:34" ht="12.75">
      <c r="AG144" s="37"/>
      <c r="AH144" s="37"/>
    </row>
    <row r="145" spans="33:34" ht="12.75">
      <c r="AG145" s="37"/>
      <c r="AH145" s="37"/>
    </row>
    <row r="146" spans="33:34" ht="12.75">
      <c r="AG146" s="37"/>
      <c r="AH146" s="37"/>
    </row>
    <row r="147" spans="33:34" ht="12.75">
      <c r="AG147" s="37"/>
      <c r="AH147" s="37"/>
    </row>
    <row r="148" spans="33:34" ht="12.75">
      <c r="AG148" s="37"/>
      <c r="AH148" s="37"/>
    </row>
    <row r="149" spans="33:34" ht="12.75">
      <c r="AG149" s="37"/>
      <c r="AH149" s="37"/>
    </row>
    <row r="150" spans="33:34" ht="12.75">
      <c r="AG150" s="37"/>
      <c r="AH150" s="37"/>
    </row>
    <row r="151" spans="33:34" ht="12.75">
      <c r="AG151" s="37"/>
      <c r="AH151" s="37"/>
    </row>
    <row r="152" spans="33:34" ht="12.75">
      <c r="AG152" s="37"/>
      <c r="AH152" s="37"/>
    </row>
    <row r="153" spans="33:34" ht="12.75">
      <c r="AG153" s="37"/>
      <c r="AH153" s="37"/>
    </row>
    <row r="154" spans="33:34" ht="12.75">
      <c r="AG154" s="37"/>
      <c r="AH154" s="37"/>
    </row>
    <row r="155" spans="33:34" ht="12.75">
      <c r="AG155" s="37"/>
      <c r="AH155" s="37"/>
    </row>
    <row r="156" spans="33:34" ht="12.75">
      <c r="AG156" s="37"/>
      <c r="AH156" s="37"/>
    </row>
    <row r="157" spans="33:34" ht="12.75">
      <c r="AG157" s="37"/>
      <c r="AH157" s="37"/>
    </row>
    <row r="158" spans="33:34" ht="12.75">
      <c r="AG158" s="37"/>
      <c r="AH158" s="37"/>
    </row>
    <row r="159" spans="33:34" ht="12.75">
      <c r="AG159" s="37"/>
      <c r="AH159" s="37"/>
    </row>
    <row r="160" spans="33:34" ht="12.75">
      <c r="AG160" s="37"/>
      <c r="AH160" s="37"/>
    </row>
    <row r="161" spans="33:34" ht="12.75">
      <c r="AG161" s="37"/>
      <c r="AH161" s="37"/>
    </row>
    <row r="162" spans="33:34" ht="12.75">
      <c r="AG162" s="37"/>
      <c r="AH162" s="37"/>
    </row>
    <row r="163" spans="33:34" ht="12.75">
      <c r="AG163" s="37"/>
      <c r="AH163" s="37"/>
    </row>
    <row r="164" spans="33:34" ht="12.75">
      <c r="AG164" s="37"/>
      <c r="AH164" s="37"/>
    </row>
    <row r="165" spans="33:34" ht="12.75">
      <c r="AG165" s="37"/>
      <c r="AH165" s="37"/>
    </row>
    <row r="166" spans="33:34" ht="12.75">
      <c r="AG166" s="37"/>
      <c r="AH166" s="37"/>
    </row>
    <row r="167" spans="33:34" ht="12.75">
      <c r="AG167" s="37"/>
      <c r="AH167" s="37"/>
    </row>
    <row r="168" spans="33:34" ht="12.75">
      <c r="AG168" s="37"/>
      <c r="AH168" s="37"/>
    </row>
    <row r="169" spans="33:34" ht="12.75">
      <c r="AG169" s="37"/>
      <c r="AH169" s="37"/>
    </row>
    <row r="170" spans="33:34" ht="12.75">
      <c r="AG170" s="37"/>
      <c r="AH170" s="37"/>
    </row>
    <row r="171" spans="33:34" ht="12.75">
      <c r="AG171" s="37"/>
      <c r="AH171" s="37"/>
    </row>
    <row r="172" spans="33:34" ht="12.75">
      <c r="AG172" s="37"/>
      <c r="AH172" s="37"/>
    </row>
    <row r="173" spans="33:34" ht="12.75">
      <c r="AG173" s="37"/>
      <c r="AH173" s="37"/>
    </row>
    <row r="174" spans="33:34" ht="12.75">
      <c r="AG174" s="37"/>
      <c r="AH174" s="37"/>
    </row>
    <row r="175" spans="33:34" ht="12.75">
      <c r="AG175" s="37"/>
      <c r="AH175" s="37"/>
    </row>
    <row r="176" spans="33:34" ht="12.75">
      <c r="AG176" s="37"/>
      <c r="AH176" s="37"/>
    </row>
    <row r="177" spans="33:34" ht="12.75">
      <c r="AG177" s="37"/>
      <c r="AH177" s="37"/>
    </row>
    <row r="178" spans="33:34" ht="12.75">
      <c r="AG178" s="37"/>
      <c r="AH178" s="37"/>
    </row>
    <row r="179" spans="33:34" ht="12.75">
      <c r="AG179" s="37"/>
      <c r="AH179" s="37"/>
    </row>
    <row r="180" spans="33:34" ht="12.75">
      <c r="AG180" s="37"/>
      <c r="AH180" s="37"/>
    </row>
    <row r="181" spans="33:34" ht="12.75">
      <c r="AG181" s="37"/>
      <c r="AH181" s="37"/>
    </row>
    <row r="182" spans="33:34" ht="12.75">
      <c r="AG182" s="37"/>
      <c r="AH182" s="37"/>
    </row>
    <row r="183" spans="33:34" ht="12.75">
      <c r="AG183" s="37"/>
      <c r="AH183" s="37"/>
    </row>
    <row r="184" spans="33:34" ht="12.75">
      <c r="AG184" s="37"/>
      <c r="AH184" s="37"/>
    </row>
    <row r="185" spans="33:34" ht="12.75">
      <c r="AG185" s="37"/>
      <c r="AH185" s="37"/>
    </row>
    <row r="186" spans="33:34" ht="12.75">
      <c r="AG186" s="37"/>
      <c r="AH186" s="37"/>
    </row>
    <row r="187" spans="33:34" ht="12.75">
      <c r="AG187" s="37"/>
      <c r="AH187" s="37"/>
    </row>
    <row r="188" spans="33:34" ht="12.75">
      <c r="AG188" s="37"/>
      <c r="AH188" s="37"/>
    </row>
    <row r="189" spans="33:34" ht="12.75">
      <c r="AG189" s="37"/>
      <c r="AH189" s="37"/>
    </row>
    <row r="190" spans="33:34" ht="12.75">
      <c r="AG190" s="37"/>
      <c r="AH190" s="37"/>
    </row>
    <row r="191" spans="33:34" ht="12.75">
      <c r="AG191" s="37"/>
      <c r="AH191" s="37"/>
    </row>
    <row r="192" spans="33:34" ht="12.75">
      <c r="AG192" s="37"/>
      <c r="AH192" s="37"/>
    </row>
    <row r="193" spans="33:34" ht="12.75">
      <c r="AG193" s="37"/>
      <c r="AH193" s="37"/>
    </row>
    <row r="194" spans="33:34" ht="12.75">
      <c r="AG194" s="37"/>
      <c r="AH194" s="37"/>
    </row>
    <row r="195" spans="33:34" ht="12.75">
      <c r="AG195" s="37"/>
      <c r="AH195" s="37"/>
    </row>
    <row r="196" spans="33:34" ht="12.75">
      <c r="AG196" s="37"/>
      <c r="AH196" s="37"/>
    </row>
    <row r="197" spans="33:34" ht="12.75">
      <c r="AG197" s="37"/>
      <c r="AH197" s="37"/>
    </row>
    <row r="198" spans="33:34" ht="12.75">
      <c r="AG198" s="37"/>
      <c r="AH198" s="37"/>
    </row>
    <row r="199" spans="33:34" ht="12.75">
      <c r="AG199" s="37"/>
      <c r="AH199" s="37"/>
    </row>
    <row r="200" spans="33:34" ht="12.75">
      <c r="AG200" s="37"/>
      <c r="AH200" s="37"/>
    </row>
    <row r="201" spans="33:34" ht="12.75">
      <c r="AG201" s="37"/>
      <c r="AH201" s="37"/>
    </row>
    <row r="202" spans="33:34" ht="12.75">
      <c r="AG202" s="37"/>
      <c r="AH202" s="37"/>
    </row>
    <row r="203" spans="33:34" ht="12.75">
      <c r="AG203" s="37"/>
      <c r="AH203" s="37"/>
    </row>
    <row r="204" spans="33:34" ht="12.75">
      <c r="AG204" s="37"/>
      <c r="AH204" s="37"/>
    </row>
    <row r="205" spans="33:34" ht="12.75">
      <c r="AG205" s="37"/>
      <c r="AH205" s="37"/>
    </row>
    <row r="206" spans="33:34" ht="12.75">
      <c r="AG206" s="37"/>
      <c r="AH206" s="37"/>
    </row>
    <row r="207" spans="33:34" ht="12.75">
      <c r="AG207" s="37"/>
      <c r="AH207" s="37"/>
    </row>
    <row r="208" spans="33:34" ht="12.75">
      <c r="AG208" s="37"/>
      <c r="AH208" s="37"/>
    </row>
    <row r="209" spans="33:34" ht="12.75">
      <c r="AG209" s="37"/>
      <c r="AH209" s="37"/>
    </row>
    <row r="210" spans="33:34" ht="12.75">
      <c r="AG210" s="37"/>
      <c r="AH210" s="37"/>
    </row>
    <row r="211" spans="33:34" ht="12.75">
      <c r="AG211" s="37"/>
      <c r="AH211" s="37"/>
    </row>
    <row r="212" spans="33:34" ht="12.75">
      <c r="AG212" s="37"/>
      <c r="AH212" s="37"/>
    </row>
    <row r="213" spans="33:34" ht="12.75">
      <c r="AG213" s="37"/>
      <c r="AH213" s="37"/>
    </row>
    <row r="214" spans="33:34" ht="12.75">
      <c r="AG214" s="37"/>
      <c r="AH214" s="37"/>
    </row>
    <row r="215" spans="33:34" ht="12.75">
      <c r="AG215" s="37"/>
      <c r="AH215" s="37"/>
    </row>
    <row r="216" spans="33:34" ht="12.75">
      <c r="AG216" s="37"/>
      <c r="AH216" s="37"/>
    </row>
    <row r="217" spans="33:34" ht="12.75">
      <c r="AG217" s="37"/>
      <c r="AH217" s="37"/>
    </row>
    <row r="218" spans="33:34" ht="12.75">
      <c r="AG218" s="37"/>
      <c r="AH218" s="37"/>
    </row>
    <row r="219" spans="33:34" ht="12.75">
      <c r="AG219" s="37"/>
      <c r="AH219" s="37"/>
    </row>
    <row r="220" spans="33:34" ht="12.75">
      <c r="AG220" s="37"/>
      <c r="AH220" s="37"/>
    </row>
    <row r="221" spans="33:34" ht="12.75">
      <c r="AG221" s="37"/>
      <c r="AH221" s="37"/>
    </row>
    <row r="222" spans="33:34" ht="12.75">
      <c r="AG222" s="37"/>
      <c r="AH222" s="37"/>
    </row>
    <row r="223" spans="33:34" ht="12.75">
      <c r="AG223" s="37"/>
      <c r="AH223" s="37"/>
    </row>
    <row r="224" spans="33:34" ht="12.75">
      <c r="AG224" s="37"/>
      <c r="AH224" s="37"/>
    </row>
    <row r="225" spans="33:34" ht="12.75">
      <c r="AG225" s="37"/>
      <c r="AH225" s="37"/>
    </row>
    <row r="226" spans="33:34" ht="12.75">
      <c r="AG226" s="37"/>
      <c r="AH226" s="37"/>
    </row>
    <row r="227" spans="33:34" ht="12.75">
      <c r="AG227" s="37"/>
      <c r="AH227" s="37"/>
    </row>
    <row r="228" spans="33:34" ht="12.75">
      <c r="AG228" s="37"/>
      <c r="AH228" s="37"/>
    </row>
    <row r="229" spans="33:34" ht="12.75">
      <c r="AG229" s="37"/>
      <c r="AH229" s="37"/>
    </row>
    <row r="230" spans="33:34" ht="12.75">
      <c r="AG230" s="37"/>
      <c r="AH230" s="37"/>
    </row>
    <row r="231" spans="33:34" ht="12.75">
      <c r="AG231" s="37"/>
      <c r="AH231" s="37"/>
    </row>
    <row r="232" spans="33:34" ht="12.75">
      <c r="AG232" s="37"/>
      <c r="AH232" s="37"/>
    </row>
    <row r="233" spans="33:34" ht="12.75">
      <c r="AG233" s="37"/>
      <c r="AH233" s="37"/>
    </row>
    <row r="234" spans="33:34" ht="12.75">
      <c r="AG234" s="37"/>
      <c r="AH234" s="37"/>
    </row>
    <row r="235" spans="33:34" ht="12.75">
      <c r="AG235" s="37"/>
      <c r="AH235" s="37"/>
    </row>
  </sheetData>
  <sheetProtection password="CAF5" sheet="1" objects="1" scenarios="1"/>
  <mergeCells count="37">
    <mergeCell ref="AL7:AM7"/>
    <mergeCell ref="AL8:AM8"/>
    <mergeCell ref="AF8:AG8"/>
    <mergeCell ref="AF7:AG7"/>
    <mergeCell ref="AI7:AJ7"/>
    <mergeCell ref="AI8:AJ8"/>
    <mergeCell ref="Z7:AA7"/>
    <mergeCell ref="Z8:AA8"/>
    <mergeCell ref="AC8:AD8"/>
    <mergeCell ref="AC6:AD6"/>
    <mergeCell ref="AC7:AD7"/>
    <mergeCell ref="T7:U7"/>
    <mergeCell ref="T8:U8"/>
    <mergeCell ref="W6:X6"/>
    <mergeCell ref="W7:X7"/>
    <mergeCell ref="W8:X8"/>
    <mergeCell ref="N7:O7"/>
    <mergeCell ref="N8:O8"/>
    <mergeCell ref="Q6:R6"/>
    <mergeCell ref="Q7:R7"/>
    <mergeCell ref="Q8:R8"/>
    <mergeCell ref="H7:I7"/>
    <mergeCell ref="H6:I6"/>
    <mergeCell ref="H8:I8"/>
    <mergeCell ref="K7:L7"/>
    <mergeCell ref="K8:L8"/>
    <mergeCell ref="K6:L6"/>
    <mergeCell ref="B7:C7"/>
    <mergeCell ref="B8:C8"/>
    <mergeCell ref="E7:F7"/>
    <mergeCell ref="E8:F8"/>
    <mergeCell ref="A3:AL3"/>
    <mergeCell ref="A4:AL4"/>
    <mergeCell ref="A1:AL1"/>
    <mergeCell ref="B6:C6"/>
    <mergeCell ref="N6:O6"/>
    <mergeCell ref="AI6:AJ6"/>
  </mergeCells>
  <printOptions horizontalCentered="1"/>
  <pageMargins left="0.2" right="0.2" top="0.87" bottom="0.88" header="0.67" footer="0.5"/>
  <pageSetup fitToHeight="1" fitToWidth="1" horizontalDpi="600" verticalDpi="600" orientation="landscape" scale="66" r:id="rId1"/>
  <headerFooter alignWithMargins="0">
    <oddFooter>&amp;L&amp;"Arial,Italic"&amp;9MSDE-DBS  10 / 2008&amp;C- 3 -&amp;R&amp;"Arial,Italic"&amp;9Selected Financial Data - Part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35"/>
  <sheetViews>
    <sheetView zoomScale="85" zoomScaleNormal="85" workbookViewId="0" topLeftCell="N4">
      <selection activeCell="AL40" sqref="AL40"/>
    </sheetView>
  </sheetViews>
  <sheetFormatPr defaultColWidth="9.140625" defaultRowHeight="12.75"/>
  <cols>
    <col min="1" max="1" width="13.57421875" style="3" customWidth="1"/>
    <col min="2" max="2" width="12.8515625" style="0" customWidth="1"/>
    <col min="3" max="3" width="4.8515625" style="0" customWidth="1"/>
    <col min="4" max="4" width="0.85546875" style="0" customWidth="1"/>
    <col min="5" max="5" width="8.7109375" style="0" customWidth="1"/>
    <col min="6" max="6" width="4.421875" style="0" customWidth="1"/>
    <col min="7" max="7" width="1.1484375" style="0" customWidth="1"/>
    <col min="8" max="8" width="8.7109375" style="0" customWidth="1"/>
    <col min="9" max="9" width="4.7109375" style="0" customWidth="1"/>
    <col min="10" max="10" width="0.9921875" style="0" customWidth="1"/>
    <col min="11" max="11" width="10.7109375" style="0" customWidth="1"/>
    <col min="12" max="12" width="4.57421875" style="0" customWidth="1"/>
    <col min="13" max="13" width="0.85546875" style="0" customWidth="1"/>
    <col min="14" max="14" width="8.7109375" style="0" customWidth="1"/>
    <col min="15" max="15" width="5.00390625" style="0" customWidth="1"/>
    <col min="16" max="16" width="1.28515625" style="0" customWidth="1"/>
    <col min="18" max="18" width="4.7109375" style="0" customWidth="1"/>
    <col min="19" max="19" width="0.9921875" style="0" customWidth="1"/>
    <col min="20" max="20" width="10.57421875" style="0" bestFit="1" customWidth="1"/>
    <col min="21" max="21" width="4.57421875" style="0" customWidth="1"/>
    <col min="22" max="22" width="0.85546875" style="0" customWidth="1"/>
    <col min="23" max="23" width="8.57421875" style="0" customWidth="1"/>
    <col min="24" max="24" width="4.7109375" style="0" customWidth="1"/>
    <col min="25" max="25" width="0.9921875" style="0" customWidth="1"/>
    <col min="26" max="26" width="8.00390625" style="0" customWidth="1"/>
    <col min="27" max="27" width="4.140625" style="0" customWidth="1"/>
    <col min="28" max="28" width="0.85546875" style="0" customWidth="1"/>
    <col min="29" max="29" width="8.8515625" style="0" customWidth="1"/>
    <col min="30" max="30" width="4.7109375" style="0" customWidth="1"/>
    <col min="31" max="31" width="0.85546875" style="0" customWidth="1"/>
    <col min="32" max="32" width="9.00390625" style="0" customWidth="1"/>
    <col min="33" max="33" width="4.7109375" style="0" customWidth="1"/>
    <col min="34" max="34" width="0.9921875" style="0" customWidth="1"/>
    <col min="35" max="35" width="8.7109375" style="0" customWidth="1"/>
    <col min="36" max="36" width="4.7109375" style="0" customWidth="1"/>
    <col min="37" max="37" width="1.28515625" style="0" customWidth="1"/>
    <col min="38" max="38" width="10.28125" style="0" customWidth="1"/>
    <col min="39" max="39" width="5.00390625" style="0" customWidth="1"/>
  </cols>
  <sheetData>
    <row r="1" spans="1:38" ht="12.75">
      <c r="A1" s="242" t="s">
        <v>111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</row>
    <row r="3" spans="1:39" ht="12.75">
      <c r="A3" s="242" t="s">
        <v>191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6"/>
    </row>
    <row r="4" spans="1:39" ht="12.75">
      <c r="A4" s="242" t="s">
        <v>151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6"/>
    </row>
    <row r="5" spans="1:39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ht="15" customHeight="1" thickTop="1">
      <c r="B6" s="253"/>
      <c r="C6" s="253"/>
      <c r="D6" s="6"/>
      <c r="E6" s="3"/>
      <c r="F6" s="3"/>
      <c r="G6" s="3"/>
      <c r="H6" s="253" t="s">
        <v>26</v>
      </c>
      <c r="I6" s="253"/>
      <c r="J6" s="3"/>
      <c r="K6" s="253" t="s">
        <v>27</v>
      </c>
      <c r="L6" s="253"/>
      <c r="M6" s="3"/>
      <c r="N6" s="253" t="s">
        <v>30</v>
      </c>
      <c r="O6" s="253"/>
      <c r="P6" s="3"/>
      <c r="Q6" s="253" t="s">
        <v>32</v>
      </c>
      <c r="R6" s="253"/>
      <c r="S6" s="6"/>
      <c r="T6" s="3"/>
      <c r="U6" s="3"/>
      <c r="V6" s="3"/>
      <c r="W6" s="253" t="s">
        <v>36</v>
      </c>
      <c r="X6" s="253"/>
      <c r="Y6" s="6"/>
      <c r="Z6" s="3"/>
      <c r="AA6" s="3"/>
      <c r="AB6" s="3"/>
      <c r="AC6" s="253" t="s">
        <v>36</v>
      </c>
      <c r="AD6" s="253"/>
      <c r="AE6" s="6"/>
      <c r="AF6" s="3"/>
      <c r="AG6" s="3"/>
      <c r="AH6" s="3"/>
      <c r="AI6" s="253"/>
      <c r="AJ6" s="253"/>
      <c r="AK6" s="6"/>
      <c r="AL6" s="3"/>
      <c r="AM6" s="3"/>
    </row>
    <row r="7" spans="1:39" ht="12.75">
      <c r="A7" s="3" t="s">
        <v>114</v>
      </c>
      <c r="B7" s="242" t="s">
        <v>103</v>
      </c>
      <c r="C7" s="242"/>
      <c r="D7" s="6"/>
      <c r="E7" s="242" t="s">
        <v>24</v>
      </c>
      <c r="F7" s="242"/>
      <c r="G7" s="6"/>
      <c r="H7" s="242" t="s">
        <v>24</v>
      </c>
      <c r="I7" s="242"/>
      <c r="J7" s="6"/>
      <c r="K7" s="242" t="s">
        <v>29</v>
      </c>
      <c r="L7" s="242"/>
      <c r="M7" s="6"/>
      <c r="N7" s="242" t="s">
        <v>27</v>
      </c>
      <c r="O7" s="242"/>
      <c r="P7" s="6"/>
      <c r="Q7" s="242" t="s">
        <v>27</v>
      </c>
      <c r="R7" s="242"/>
      <c r="S7" s="6"/>
      <c r="T7" s="242" t="s">
        <v>34</v>
      </c>
      <c r="U7" s="242"/>
      <c r="V7" s="6"/>
      <c r="W7" s="242" t="s">
        <v>38</v>
      </c>
      <c r="X7" s="242"/>
      <c r="Y7" s="6"/>
      <c r="Z7" s="242" t="s">
        <v>40</v>
      </c>
      <c r="AA7" s="242"/>
      <c r="AB7" s="6"/>
      <c r="AC7" s="242" t="s">
        <v>41</v>
      </c>
      <c r="AD7" s="242"/>
      <c r="AE7" s="6"/>
      <c r="AF7" s="242" t="s">
        <v>43</v>
      </c>
      <c r="AG7" s="242"/>
      <c r="AH7" s="6"/>
      <c r="AI7" s="242" t="s">
        <v>105</v>
      </c>
      <c r="AJ7" s="242"/>
      <c r="AK7" s="6"/>
      <c r="AL7" s="242" t="s">
        <v>47</v>
      </c>
      <c r="AM7" s="242"/>
    </row>
    <row r="8" spans="1:39" ht="12.75">
      <c r="A8" t="s">
        <v>35</v>
      </c>
      <c r="B8" s="252" t="s">
        <v>104</v>
      </c>
      <c r="C8" s="252"/>
      <c r="D8" s="6"/>
      <c r="E8" s="252" t="s">
        <v>25</v>
      </c>
      <c r="F8" s="252"/>
      <c r="G8" s="6"/>
      <c r="H8" s="252" t="s">
        <v>25</v>
      </c>
      <c r="I8" s="252"/>
      <c r="J8" s="6"/>
      <c r="K8" s="252" t="s">
        <v>28</v>
      </c>
      <c r="L8" s="252"/>
      <c r="M8" s="6"/>
      <c r="N8" s="252" t="s">
        <v>31</v>
      </c>
      <c r="O8" s="252"/>
      <c r="P8" s="6"/>
      <c r="Q8" s="252" t="s">
        <v>33</v>
      </c>
      <c r="R8" s="252"/>
      <c r="S8" s="6"/>
      <c r="T8" s="252" t="s">
        <v>35</v>
      </c>
      <c r="U8" s="252"/>
      <c r="V8" s="6"/>
      <c r="W8" s="252" t="s">
        <v>39</v>
      </c>
      <c r="X8" s="252"/>
      <c r="Y8" s="6"/>
      <c r="Z8" s="252" t="s">
        <v>39</v>
      </c>
      <c r="AA8" s="252"/>
      <c r="AB8" s="6"/>
      <c r="AC8" s="252" t="s">
        <v>42</v>
      </c>
      <c r="AD8" s="252"/>
      <c r="AE8" s="6"/>
      <c r="AF8" s="252" t="s">
        <v>44</v>
      </c>
      <c r="AG8" s="252"/>
      <c r="AH8" s="6"/>
      <c r="AI8" s="252" t="s">
        <v>44</v>
      </c>
      <c r="AJ8" s="252"/>
      <c r="AK8" s="6"/>
      <c r="AL8" s="252" t="s">
        <v>48</v>
      </c>
      <c r="AM8" s="252"/>
    </row>
    <row r="9" spans="1:39" ht="13.5" thickBot="1">
      <c r="A9" s="4" t="s">
        <v>115</v>
      </c>
      <c r="B9" s="42" t="s">
        <v>82</v>
      </c>
      <c r="C9" s="42" t="s">
        <v>83</v>
      </c>
      <c r="D9" s="42"/>
      <c r="E9" s="42" t="s">
        <v>82</v>
      </c>
      <c r="F9" s="42" t="s">
        <v>83</v>
      </c>
      <c r="G9" s="42"/>
      <c r="H9" s="42" t="s">
        <v>82</v>
      </c>
      <c r="I9" s="42" t="s">
        <v>83</v>
      </c>
      <c r="J9" s="42"/>
      <c r="K9" s="42" t="s">
        <v>82</v>
      </c>
      <c r="L9" s="42" t="s">
        <v>83</v>
      </c>
      <c r="M9" s="42"/>
      <c r="N9" s="42" t="s">
        <v>82</v>
      </c>
      <c r="O9" s="42" t="s">
        <v>83</v>
      </c>
      <c r="P9" s="42"/>
      <c r="Q9" s="42" t="s">
        <v>82</v>
      </c>
      <c r="R9" s="42" t="s">
        <v>83</v>
      </c>
      <c r="S9" s="42"/>
      <c r="T9" s="42" t="s">
        <v>82</v>
      </c>
      <c r="U9" s="42" t="s">
        <v>83</v>
      </c>
      <c r="V9" s="42"/>
      <c r="W9" s="42" t="s">
        <v>82</v>
      </c>
      <c r="X9" s="42" t="s">
        <v>83</v>
      </c>
      <c r="Y9" s="42"/>
      <c r="Z9" s="42" t="s">
        <v>82</v>
      </c>
      <c r="AA9" s="42" t="s">
        <v>83</v>
      </c>
      <c r="AB9" s="42"/>
      <c r="AC9" s="42" t="s">
        <v>82</v>
      </c>
      <c r="AD9" s="42" t="s">
        <v>83</v>
      </c>
      <c r="AE9" s="42"/>
      <c r="AF9" s="42" t="s">
        <v>82</v>
      </c>
      <c r="AG9" s="42" t="s">
        <v>83</v>
      </c>
      <c r="AH9" s="42"/>
      <c r="AI9" s="42" t="s">
        <v>82</v>
      </c>
      <c r="AJ9" s="42" t="s">
        <v>83</v>
      </c>
      <c r="AK9" s="42"/>
      <c r="AL9" s="42" t="s">
        <v>82</v>
      </c>
      <c r="AM9" s="42" t="s">
        <v>83</v>
      </c>
    </row>
    <row r="10" spans="1:39" s="23" customFormat="1" ht="12.75">
      <c r="A10" s="83" t="s">
        <v>76</v>
      </c>
      <c r="B10" s="43">
        <f>+E10+H10+K10+N10+Q10+T10+W10+Z10+AC10+AF10+AI10+AL10</f>
        <v>11561.319519791845</v>
      </c>
      <c r="C10" s="86"/>
      <c r="D10" s="12"/>
      <c r="E10" s="12">
        <f>'Tbl 10'!C9/Tbl11!E9</f>
        <v>339.54754582062696</v>
      </c>
      <c r="F10" s="11"/>
      <c r="G10" s="12"/>
      <c r="H10" s="12">
        <f>'Tbl 10'!D9/Tbl11!E9</f>
        <v>829.7650969273935</v>
      </c>
      <c r="I10" s="11"/>
      <c r="J10" s="12"/>
      <c r="K10" s="12">
        <f>'Tbl 10'!E9/Tbl11!E9</f>
        <v>4703.682450034965</v>
      </c>
      <c r="L10" s="11"/>
      <c r="M10" s="12"/>
      <c r="N10" s="12">
        <f>'Tbl 10'!F9/Tbl11!E9</f>
        <v>278.8297377416855</v>
      </c>
      <c r="O10" s="11"/>
      <c r="P10" s="12"/>
      <c r="Q10" s="12">
        <f>'Tbl 10'!G9/Tbl11!E9</f>
        <v>185.67705360070593</v>
      </c>
      <c r="R10" s="11"/>
      <c r="S10" s="12"/>
      <c r="T10" s="12">
        <f>'Tbl 10'!H9/Tbl11!E9</f>
        <v>1275.379156191499</v>
      </c>
      <c r="U10" s="11"/>
      <c r="V10" s="12"/>
      <c r="W10" s="12">
        <f>'Tbl 10'!I9/Tbl11!E9</f>
        <v>77.40713044272847</v>
      </c>
      <c r="X10" s="11"/>
      <c r="Y10" s="12"/>
      <c r="Z10" s="12">
        <f>'Tbl 10'!J9/Tbl11!E9</f>
        <v>62.98009358234371</v>
      </c>
      <c r="AA10" s="11"/>
      <c r="AB10" s="12"/>
      <c r="AC10" s="2">
        <f>'Tbl 10'!K9/Tbl11!E9</f>
        <v>576.5058246419734</v>
      </c>
      <c r="AD10" s="11"/>
      <c r="AE10" s="12"/>
      <c r="AF10" s="12">
        <f>'Tbl 10'!L9/Tbl11!E9</f>
        <v>833.8517888489436</v>
      </c>
      <c r="AG10" s="11"/>
      <c r="AH10" s="12"/>
      <c r="AI10" s="2">
        <f>'Tbl 10'!M9/Tbl11!E9</f>
        <v>248.45535720842003</v>
      </c>
      <c r="AJ10" s="11"/>
      <c r="AK10" s="12"/>
      <c r="AL10" s="12">
        <f>('Tbl 10'!N9-'Tbl 10'!O9)/Tbl11!E9</f>
        <v>2149.2382847505583</v>
      </c>
      <c r="AM10" s="11"/>
    </row>
    <row r="11" spans="2:40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4"/>
      <c r="P11" s="2"/>
      <c r="Q11" s="2"/>
      <c r="R11" s="38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</row>
    <row r="12" spans="1:49" ht="12.75">
      <c r="A12" s="3" t="s">
        <v>52</v>
      </c>
      <c r="B12" s="2">
        <f>+E12+H12+K12+N12+Q12+T12+W12+Z12+AC12+AF12+AI12+AL12</f>
        <v>11337.610321788145</v>
      </c>
      <c r="C12" s="38">
        <f>RANK(B12,B$12:B39)</f>
        <v>9</v>
      </c>
      <c r="D12" s="38"/>
      <c r="E12" s="2">
        <f>'Tbl 10'!C11/Tbl11!E11</f>
        <v>224.06916780511324</v>
      </c>
      <c r="F12" s="38">
        <f>RANK(E12,E$12:E$39)</f>
        <v>19</v>
      </c>
      <c r="G12" s="38"/>
      <c r="H12" s="2">
        <f>'Tbl 10'!D11/Tbl11!E11</f>
        <v>716.1765082025553</v>
      </c>
      <c r="I12" s="38">
        <f>RANK(H12,H$12:H$39)</f>
        <v>19</v>
      </c>
      <c r="J12" s="38"/>
      <c r="K12" s="2">
        <f>'Tbl 10'!E11/Tbl11!E11</f>
        <v>4548.480576761914</v>
      </c>
      <c r="L12" s="38">
        <f>RANK(K12,K$12:K$39)</f>
        <v>11</v>
      </c>
      <c r="M12" s="38"/>
      <c r="N12" s="2">
        <f>'Tbl 10'!F11/Tbl11!E11</f>
        <v>279.37051786882796</v>
      </c>
      <c r="O12" s="38">
        <f>RANK(N12,N$12:N$39)</f>
        <v>12</v>
      </c>
      <c r="P12" s="38"/>
      <c r="Q12" s="2">
        <f>'Tbl 10'!G11/Tbl11!E11</f>
        <v>116.86847210901533</v>
      </c>
      <c r="R12" s="38">
        <f>RANK(Q12,Q$12:Q$39)</f>
        <v>12</v>
      </c>
      <c r="S12" s="38"/>
      <c r="T12" s="2">
        <f>'Tbl 10'!H11/Tbl11!E11</f>
        <v>1330.0453235675664</v>
      </c>
      <c r="U12" s="38">
        <f>RANK(T12,T$12:T$39)</f>
        <v>5</v>
      </c>
      <c r="V12" s="38"/>
      <c r="W12" s="2">
        <f>'Tbl 10'!I11/Tbl11!E11</f>
        <v>68.87899824353956</v>
      </c>
      <c r="X12" s="35">
        <f>RANK(W12,W$12:W$39)</f>
        <v>13</v>
      </c>
      <c r="Y12" s="35"/>
      <c r="Z12" s="2">
        <f>'Tbl 10'!J11/Tbl11!E11</f>
        <v>59.899443213519</v>
      </c>
      <c r="AA12" s="35">
        <f>RANK(Z12,Z$12:Z$39)</f>
        <v>17</v>
      </c>
      <c r="AB12" s="35"/>
      <c r="AC12" s="2">
        <f>'Tbl 10'!K11/Tbl11!E11</f>
        <v>594.7083070246938</v>
      </c>
      <c r="AD12" s="35">
        <f>RANK(AC12,AC$12:AC$39)</f>
        <v>15</v>
      </c>
      <c r="AE12" s="35"/>
      <c r="AF12" s="2">
        <f>'Tbl 10'!L11/Tbl11!E11</f>
        <v>868.673748378431</v>
      </c>
      <c r="AG12" s="35">
        <f>RANK(AF12,AF$12:AF$39)</f>
        <v>6</v>
      </c>
      <c r="AH12" s="35"/>
      <c r="AI12" s="2">
        <f>'Tbl 10'!M11/Tbl11!E11</f>
        <v>149.69988979071715</v>
      </c>
      <c r="AJ12" s="3">
        <f>RANK(AI12,AI$12:AI$39)</f>
        <v>22</v>
      </c>
      <c r="AK12" s="3"/>
      <c r="AL12" s="2">
        <f>('Tbl 10'!N11-'Tbl 10'!O11)/Tbl11!E11</f>
        <v>2380.7393688222533</v>
      </c>
      <c r="AM12" s="3">
        <f>RANK(AL12,AL$12:AL$39)</f>
        <v>3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2.75">
      <c r="A13" s="3" t="s">
        <v>53</v>
      </c>
      <c r="B13" s="2">
        <f>+E13+H13+K13+N13+Q13+T13+W13+Z13+AC13+AF13+AI13+AL13</f>
        <v>10990.494524263038</v>
      </c>
      <c r="C13" s="38">
        <f>RANK(B13,B$12:B40)</f>
        <v>11</v>
      </c>
      <c r="D13" s="38"/>
      <c r="E13" s="2">
        <f>'Tbl 10'!C12/Tbl11!E12</f>
        <v>371.4061436645247</v>
      </c>
      <c r="F13" s="38">
        <f aca="true" t="shared" si="0" ref="F13:F39">RANK(E13,E$12:E$39)</f>
        <v>4</v>
      </c>
      <c r="G13" s="38"/>
      <c r="H13" s="2">
        <f>'Tbl 10'!D12/Tbl11!E12</f>
        <v>790.7449367068256</v>
      </c>
      <c r="I13" s="38">
        <f aca="true" t="shared" si="1" ref="I13:I39">RANK(H13,H$12:H$39)</f>
        <v>14</v>
      </c>
      <c r="J13" s="38"/>
      <c r="K13" s="2">
        <f>'Tbl 10'!E12/Tbl11!E12</f>
        <v>4554.466791196639</v>
      </c>
      <c r="L13" s="38">
        <f aca="true" t="shared" si="2" ref="L13:L39">RANK(K13,K$12:K$39)</f>
        <v>10</v>
      </c>
      <c r="M13" s="38"/>
      <c r="N13" s="2">
        <f>'Tbl 10'!F12/Tbl11!E12</f>
        <v>225.61889043061768</v>
      </c>
      <c r="O13" s="38">
        <f aca="true" t="shared" si="3" ref="O13:O39">RANK(N13,N$12:N$39)</f>
        <v>21</v>
      </c>
      <c r="P13" s="38"/>
      <c r="Q13" s="2">
        <f>'Tbl 10'!G12/Tbl11!E12</f>
        <v>178.00199031274065</v>
      </c>
      <c r="R13" s="38">
        <f aca="true" t="shared" si="4" ref="R13:R39">RANK(Q13,Q$12:Q$39)</f>
        <v>7</v>
      </c>
      <c r="S13" s="38"/>
      <c r="T13" s="2">
        <f>'Tbl 10'!H12/Tbl11!E12</f>
        <v>1097.0944188471217</v>
      </c>
      <c r="U13" s="38">
        <f aca="true" t="shared" si="5" ref="U13:U39">RANK(T13,T$12:T$39)</f>
        <v>11</v>
      </c>
      <c r="V13" s="38"/>
      <c r="W13" s="2">
        <f>'Tbl 10'!I12/Tbl11!E12</f>
        <v>51.17167944956234</v>
      </c>
      <c r="X13" s="35">
        <f aca="true" t="shared" si="6" ref="X13:X39">RANK(W13,W$12:W$39)</f>
        <v>18</v>
      </c>
      <c r="Y13" s="3"/>
      <c r="Z13" s="2">
        <f>'Tbl 10'!J12/Tbl11!E12</f>
        <v>0</v>
      </c>
      <c r="AA13" s="35">
        <f aca="true" t="shared" si="7" ref="AA13:AA39">RANK(Z13,Z$12:Z$39)</f>
        <v>22</v>
      </c>
      <c r="AB13" s="3"/>
      <c r="AC13" s="2">
        <f>'Tbl 10'!K12/Tbl11!E12</f>
        <v>521.386312338719</v>
      </c>
      <c r="AD13" s="35">
        <f aca="true" t="shared" si="8" ref="AD13:AD39">RANK(AC13,AC$12:AC$39)</f>
        <v>18</v>
      </c>
      <c r="AE13" s="35"/>
      <c r="AF13" s="2">
        <f>'Tbl 10'!L12/Tbl11!E12</f>
        <v>831.1554325263478</v>
      </c>
      <c r="AG13" s="35">
        <f aca="true" t="shared" si="9" ref="AG13:AG39">RANK(AF13,AF$12:AF$39)</f>
        <v>9</v>
      </c>
      <c r="AH13" s="35"/>
      <c r="AI13" s="2">
        <f>'Tbl 10'!M12/Tbl11!E12</f>
        <v>185.98990003203477</v>
      </c>
      <c r="AJ13" s="3">
        <f aca="true" t="shared" si="10" ref="AJ13:AJ39">RANK(AI13,AI$12:AI$39)</f>
        <v>18</v>
      </c>
      <c r="AK13" s="3"/>
      <c r="AL13" s="2">
        <f>('Tbl 10'!N12-'Tbl 10'!O12)/Tbl11!E12</f>
        <v>2183.4580287579056</v>
      </c>
      <c r="AM13" s="3">
        <f aca="true" t="shared" si="11" ref="AM13:AM39">RANK(AL13,AL$12:AL$39)</f>
        <v>5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12.75">
      <c r="A14" s="3" t="s">
        <v>75</v>
      </c>
      <c r="B14" s="2">
        <f>+E14+H14+K14+N14+Q14+T14+W14+Z14+AC14+AF14+AI14+AL14</f>
        <v>13440.091373181047</v>
      </c>
      <c r="C14" s="38">
        <f>RANK(B14,B$12:B41)</f>
        <v>2</v>
      </c>
      <c r="D14" s="38"/>
      <c r="E14" s="2">
        <f>'Tbl 10'!C13/Tbl11!E13</f>
        <v>675.3103192353568</v>
      </c>
      <c r="F14" s="38">
        <f t="shared" si="0"/>
        <v>1</v>
      </c>
      <c r="G14" s="38"/>
      <c r="H14" s="2">
        <f>'Tbl 10'!D13/Tbl11!E13</f>
        <v>943.1505187600299</v>
      </c>
      <c r="I14" s="38">
        <f t="shared" si="1"/>
        <v>4</v>
      </c>
      <c r="J14" s="38"/>
      <c r="K14" s="2">
        <f>'Tbl 10'!E13/Tbl11!E13</f>
        <v>4615.486484222266</v>
      </c>
      <c r="L14" s="38">
        <f t="shared" si="2"/>
        <v>9</v>
      </c>
      <c r="M14" s="38"/>
      <c r="N14" s="2">
        <f>'Tbl 10'!F13/Tbl11!E13</f>
        <v>379.00500624544634</v>
      </c>
      <c r="O14" s="38">
        <f t="shared" si="3"/>
        <v>5</v>
      </c>
      <c r="P14" s="38"/>
      <c r="Q14" s="2">
        <f>'Tbl 10'!G13/Tbl11!E13</f>
        <v>712.1441675633695</v>
      </c>
      <c r="R14" s="38">
        <f t="shared" si="4"/>
        <v>1</v>
      </c>
      <c r="S14" s="38"/>
      <c r="T14" s="2">
        <f>'Tbl 10'!H13/Tbl11!E13</f>
        <v>1941.6279763036985</v>
      </c>
      <c r="U14" s="38">
        <f t="shared" si="5"/>
        <v>1</v>
      </c>
      <c r="V14" s="38"/>
      <c r="W14" s="2">
        <f>'Tbl 10'!I13/Tbl11!E13</f>
        <v>172.23740977750555</v>
      </c>
      <c r="X14" s="35">
        <f t="shared" si="6"/>
        <v>2</v>
      </c>
      <c r="Y14" s="35"/>
      <c r="Z14" s="2">
        <f>'Tbl 10'!J13/Tbl11!E13</f>
        <v>0</v>
      </c>
      <c r="AA14" s="35">
        <f t="shared" si="7"/>
        <v>22</v>
      </c>
      <c r="AB14" s="35"/>
      <c r="AC14" s="2">
        <f>'Tbl 10'!K13/Tbl11!E13</f>
        <v>470.6433827452633</v>
      </c>
      <c r="AD14" s="35">
        <f t="shared" si="8"/>
        <v>20</v>
      </c>
      <c r="AE14" s="35"/>
      <c r="AF14" s="2">
        <f>'Tbl 10'!L13/Tbl11!E13</f>
        <v>1038.7678561741334</v>
      </c>
      <c r="AG14" s="35">
        <f t="shared" si="9"/>
        <v>1</v>
      </c>
      <c r="AH14" s="35"/>
      <c r="AI14" s="2">
        <f>'Tbl 10'!M13/Tbl11!E13</f>
        <v>266.72582538432323</v>
      </c>
      <c r="AJ14" s="3">
        <f t="shared" si="10"/>
        <v>6</v>
      </c>
      <c r="AK14" s="3"/>
      <c r="AL14" s="2">
        <f>('Tbl 10'!N13-'Tbl 10'!O13)/Tbl11!E13</f>
        <v>2224.9924267696515</v>
      </c>
      <c r="AM14" s="3">
        <f t="shared" si="11"/>
        <v>4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12.75">
      <c r="A15" s="3" t="s">
        <v>54</v>
      </c>
      <c r="B15" s="2">
        <f>+E15+H15+K15+N15+Q15+T15+W15+Z15+AC15+AF15+AI15+AL15</f>
        <v>11147.155151401857</v>
      </c>
      <c r="C15" s="38">
        <f>RANK(B15,B$12:B42)</f>
        <v>10</v>
      </c>
      <c r="D15" s="38"/>
      <c r="E15" s="2">
        <f>'Tbl 10'!C14/Tbl11!E14</f>
        <v>347.5046693274542</v>
      </c>
      <c r="F15" s="38">
        <f t="shared" si="0"/>
        <v>5</v>
      </c>
      <c r="G15" s="38"/>
      <c r="H15" s="2">
        <f>'Tbl 10'!D14/Tbl11!E14</f>
        <v>716.1601795195281</v>
      </c>
      <c r="I15" s="38">
        <f t="shared" si="1"/>
        <v>20</v>
      </c>
      <c r="J15" s="38"/>
      <c r="K15" s="2">
        <f>'Tbl 10'!E14/Tbl11!E14</f>
        <v>4376.58138684299</v>
      </c>
      <c r="L15" s="38">
        <f t="shared" si="2"/>
        <v>15</v>
      </c>
      <c r="M15" s="38"/>
      <c r="N15" s="2">
        <f>'Tbl 10'!F14/Tbl11!E14</f>
        <v>271.0412244372147</v>
      </c>
      <c r="O15" s="38">
        <f t="shared" si="3"/>
        <v>15</v>
      </c>
      <c r="P15" s="38"/>
      <c r="Q15" s="2">
        <f>'Tbl 10'!G14/Tbl11!E14</f>
        <v>116.67970232142444</v>
      </c>
      <c r="R15" s="38">
        <f t="shared" si="4"/>
        <v>13</v>
      </c>
      <c r="S15" s="38"/>
      <c r="T15" s="2">
        <f>'Tbl 10'!H14/Tbl11!E14</f>
        <v>1219.8493234016157</v>
      </c>
      <c r="U15" s="38">
        <f t="shared" si="5"/>
        <v>8</v>
      </c>
      <c r="V15" s="38"/>
      <c r="W15" s="2">
        <f>'Tbl 10'!I14/Tbl11!E14</f>
        <v>76.24316229743499</v>
      </c>
      <c r="X15" s="35">
        <f t="shared" si="6"/>
        <v>10</v>
      </c>
      <c r="Y15" s="35"/>
      <c r="Z15" s="2">
        <f>'Tbl 10'!J14/Tbl11!E14</f>
        <v>128.99707535678832</v>
      </c>
      <c r="AA15" s="35">
        <f t="shared" si="7"/>
        <v>1</v>
      </c>
      <c r="AB15" s="3"/>
      <c r="AC15" s="2">
        <f>'Tbl 10'!K14/Tbl11!E14</f>
        <v>440.07717565697635</v>
      </c>
      <c r="AD15" s="35">
        <f t="shared" si="8"/>
        <v>23</v>
      </c>
      <c r="AE15" s="3"/>
      <c r="AF15" s="2">
        <f>'Tbl 10'!L14/Tbl11!E14</f>
        <v>805.9262352232558</v>
      </c>
      <c r="AG15" s="35">
        <f t="shared" si="9"/>
        <v>13</v>
      </c>
      <c r="AH15" s="35"/>
      <c r="AI15" s="2">
        <f>'Tbl 10'!M14/Tbl11!E14</f>
        <v>264.5148862970708</v>
      </c>
      <c r="AJ15" s="3">
        <f t="shared" si="10"/>
        <v>8</v>
      </c>
      <c r="AK15" s="3"/>
      <c r="AL15" s="2">
        <f>('Tbl 10'!N14-'Tbl 10'!O14)/Tbl11!E14</f>
        <v>2383.5801307201027</v>
      </c>
      <c r="AM15" s="3">
        <f t="shared" si="11"/>
        <v>2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2.75">
      <c r="A16" s="3" t="s">
        <v>55</v>
      </c>
      <c r="B16" s="2">
        <f>+E16+H16+K16+N16+Q16+T16+W16+Z16+AC16+AF16+AI16+AL16</f>
        <v>9944.973617466492</v>
      </c>
      <c r="C16" s="38">
        <f>RANK(B16,B$12:B43)</f>
        <v>21</v>
      </c>
      <c r="D16" s="38"/>
      <c r="E16" s="2">
        <f>'Tbl 10'!C15/Tbl11!E15</f>
        <v>245.20156217116536</v>
      </c>
      <c r="F16" s="38">
        <f t="shared" si="0"/>
        <v>16</v>
      </c>
      <c r="G16" s="38"/>
      <c r="H16" s="2">
        <f>'Tbl 10'!D15/Tbl11!E15</f>
        <v>640.2086430517055</v>
      </c>
      <c r="I16" s="38">
        <f t="shared" si="1"/>
        <v>22</v>
      </c>
      <c r="J16" s="38"/>
      <c r="K16" s="2">
        <f>'Tbl 10'!E15/Tbl11!E15</f>
        <v>4387.389587930754</v>
      </c>
      <c r="L16" s="38">
        <f t="shared" si="2"/>
        <v>14</v>
      </c>
      <c r="M16" s="38"/>
      <c r="N16" s="2">
        <f>'Tbl 10'!F15/Tbl11!E15</f>
        <v>197.10619456787748</v>
      </c>
      <c r="O16" s="38">
        <f t="shared" si="3"/>
        <v>23</v>
      </c>
      <c r="P16" s="38"/>
      <c r="Q16" s="2">
        <f>'Tbl 10'!G15/Tbl11!E15</f>
        <v>47.02585760070232</v>
      </c>
      <c r="R16" s="38">
        <f t="shared" si="4"/>
        <v>24</v>
      </c>
      <c r="S16" s="38"/>
      <c r="T16" s="2">
        <f>'Tbl 10'!H15/Tbl11!E15</f>
        <v>1063.7517687168909</v>
      </c>
      <c r="U16" s="38">
        <f t="shared" si="5"/>
        <v>13</v>
      </c>
      <c r="V16" s="38"/>
      <c r="W16" s="2">
        <f>'Tbl 10'!I15/Tbl11!E15</f>
        <v>67.33360532028117</v>
      </c>
      <c r="X16" s="35">
        <f t="shared" si="6"/>
        <v>14</v>
      </c>
      <c r="Y16" s="35"/>
      <c r="Z16" s="2">
        <f>'Tbl 10'!J15/Tbl11!E15</f>
        <v>59.09916539893089</v>
      </c>
      <c r="AA16" s="35">
        <f t="shared" si="7"/>
        <v>18</v>
      </c>
      <c r="AB16" s="35"/>
      <c r="AC16" s="2">
        <f>'Tbl 10'!K15/Tbl11!E15</f>
        <v>607.4315524902739</v>
      </c>
      <c r="AD16" s="35">
        <f t="shared" si="8"/>
        <v>14</v>
      </c>
      <c r="AE16" s="35"/>
      <c r="AF16" s="2">
        <f>'Tbl 10'!L15/Tbl11!E15</f>
        <v>818.4742554432465</v>
      </c>
      <c r="AG16" s="35">
        <f t="shared" si="9"/>
        <v>11</v>
      </c>
      <c r="AH16" s="35"/>
      <c r="AI16" s="2">
        <f>'Tbl 10'!M15/Tbl11!E15</f>
        <v>176.77264817476112</v>
      </c>
      <c r="AJ16" s="3">
        <f t="shared" si="10"/>
        <v>19</v>
      </c>
      <c r="AK16" s="3"/>
      <c r="AL16" s="2">
        <f>('Tbl 10'!N15-'Tbl 10'!O15)/Tbl11!E15</f>
        <v>1635.178776599902</v>
      </c>
      <c r="AM16" s="3">
        <f t="shared" si="11"/>
        <v>21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3:39" ht="12.75">
      <c r="C17" s="38"/>
      <c r="F17" s="38"/>
      <c r="I17" s="38"/>
      <c r="L17" s="38"/>
      <c r="O17" s="38"/>
      <c r="Q17" s="2"/>
      <c r="R17" s="38"/>
      <c r="T17" s="2"/>
      <c r="U17" s="38"/>
      <c r="W17" s="2"/>
      <c r="X17" s="35"/>
      <c r="Z17" s="2"/>
      <c r="AA17" s="35"/>
      <c r="AC17" s="2"/>
      <c r="AD17" s="35"/>
      <c r="AF17" s="2"/>
      <c r="AG17" s="35"/>
      <c r="AI17" s="2"/>
      <c r="AJ17" s="3"/>
      <c r="AL17" s="2"/>
      <c r="AM17" s="3"/>
    </row>
    <row r="18" spans="1:49" ht="12.75">
      <c r="A18" s="3" t="s">
        <v>56</v>
      </c>
      <c r="B18" s="2">
        <f>+E18+H18+K18+N18+Q18+T18+W18+Z18+AC18+AF18+AI18+AL18</f>
        <v>9968.888900204664</v>
      </c>
      <c r="C18" s="38">
        <f>RANK(B18,B$12:B45)</f>
        <v>20</v>
      </c>
      <c r="D18" s="38"/>
      <c r="E18" s="2">
        <f>'Tbl 10'!C17/Tbl11!E17</f>
        <v>263.7456947286989</v>
      </c>
      <c r="F18" s="38">
        <f t="shared" si="0"/>
        <v>13</v>
      </c>
      <c r="G18" s="38"/>
      <c r="H18" s="2">
        <f>'Tbl 10'!D17/Tbl11!E17</f>
        <v>797.3176255153302</v>
      </c>
      <c r="I18" s="38">
        <f t="shared" si="1"/>
        <v>13</v>
      </c>
      <c r="J18" s="38"/>
      <c r="K18" s="2">
        <f>'Tbl 10'!E17/Tbl11!E17</f>
        <v>4192.4084803023925</v>
      </c>
      <c r="L18" s="38">
        <f t="shared" si="2"/>
        <v>22</v>
      </c>
      <c r="M18" s="38"/>
      <c r="N18" s="2">
        <f>'Tbl 10'!F17/Tbl11!E17</f>
        <v>245.4867928593112</v>
      </c>
      <c r="O18" s="38">
        <f t="shared" si="3"/>
        <v>18</v>
      </c>
      <c r="P18" s="38"/>
      <c r="Q18" s="2">
        <f>'Tbl 10'!G17/Tbl11!E17</f>
        <v>194.52851085498293</v>
      </c>
      <c r="R18" s="38">
        <f t="shared" si="4"/>
        <v>6</v>
      </c>
      <c r="S18" s="38"/>
      <c r="T18" s="2">
        <f>'Tbl 10'!H17/Tbl11!E17</f>
        <v>920.2800673723792</v>
      </c>
      <c r="U18" s="38">
        <f t="shared" si="5"/>
        <v>20</v>
      </c>
      <c r="V18" s="38"/>
      <c r="W18" s="2">
        <f>'Tbl 10'!I17/Tbl11!E17</f>
        <v>160.50098414594737</v>
      </c>
      <c r="X18" s="35">
        <f t="shared" si="6"/>
        <v>3</v>
      </c>
      <c r="Y18" s="35"/>
      <c r="Z18" s="2">
        <f>'Tbl 10'!J17/Tbl11!E17</f>
        <v>108.36497223827104</v>
      </c>
      <c r="AA18" s="35">
        <f t="shared" si="7"/>
        <v>5</v>
      </c>
      <c r="AB18" s="3"/>
      <c r="AC18" s="2">
        <f>'Tbl 10'!K17/Tbl11!E17</f>
        <v>651.5077664293618</v>
      </c>
      <c r="AD18" s="35">
        <f t="shared" si="8"/>
        <v>10</v>
      </c>
      <c r="AE18" s="35"/>
      <c r="AF18" s="2">
        <f>'Tbl 10'!L17/Tbl11!E17</f>
        <v>602.7224022953613</v>
      </c>
      <c r="AG18" s="35">
        <f t="shared" si="9"/>
        <v>24</v>
      </c>
      <c r="AH18" s="35"/>
      <c r="AI18" s="2">
        <f>'Tbl 10'!M17/Tbl11!E17</f>
        <v>115.24903299092237</v>
      </c>
      <c r="AJ18" s="3">
        <f t="shared" si="10"/>
        <v>24</v>
      </c>
      <c r="AK18" s="3"/>
      <c r="AL18" s="2">
        <f>('Tbl 10'!N17-'Tbl 10'!O17)/Tbl11!E17</f>
        <v>1716.7765704717046</v>
      </c>
      <c r="AM18" s="3">
        <f t="shared" si="11"/>
        <v>18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12.75">
      <c r="A19" s="3" t="s">
        <v>57</v>
      </c>
      <c r="B19" s="2">
        <f>+E19+H19+K19+N19+Q19+T19+W19+Z19+AC19+AF19+AI19+AL19</f>
        <v>10072.0057276405</v>
      </c>
      <c r="C19" s="38">
        <f>RANK(B19,B$12:B46)</f>
        <v>19</v>
      </c>
      <c r="D19" s="38"/>
      <c r="E19" s="2">
        <f>'Tbl 10'!C18/Tbl11!E18</f>
        <v>186.39973891272714</v>
      </c>
      <c r="F19" s="38">
        <f t="shared" si="0"/>
        <v>24</v>
      </c>
      <c r="G19" s="38"/>
      <c r="H19" s="2">
        <f>'Tbl 10'!D18/Tbl11!E18</f>
        <v>808.6436740101274</v>
      </c>
      <c r="I19" s="38">
        <f t="shared" si="1"/>
        <v>12</v>
      </c>
      <c r="J19" s="38"/>
      <c r="K19" s="2">
        <f>'Tbl 10'!E18/Tbl11!E18</f>
        <v>4256.488863601779</v>
      </c>
      <c r="L19" s="38">
        <f t="shared" si="2"/>
        <v>19</v>
      </c>
      <c r="M19" s="38"/>
      <c r="N19" s="2">
        <f>'Tbl 10'!F18/Tbl11!E18</f>
        <v>287.0433736148474</v>
      </c>
      <c r="O19" s="38">
        <f t="shared" si="3"/>
        <v>10</v>
      </c>
      <c r="P19" s="38"/>
      <c r="Q19" s="2">
        <f>'Tbl 10'!G18/Tbl11!E18</f>
        <v>63.674402721556206</v>
      </c>
      <c r="R19" s="38">
        <f t="shared" si="4"/>
        <v>21</v>
      </c>
      <c r="S19" s="38"/>
      <c r="T19" s="2">
        <f>'Tbl 10'!H18/Tbl11!E18</f>
        <v>964.6973824545672</v>
      </c>
      <c r="U19" s="38">
        <f t="shared" si="5"/>
        <v>16</v>
      </c>
      <c r="V19" s="38"/>
      <c r="W19" s="2">
        <f>'Tbl 10'!I18/Tbl11!E18</f>
        <v>46.17404558600802</v>
      </c>
      <c r="X19" s="35">
        <f t="shared" si="6"/>
        <v>21</v>
      </c>
      <c r="Y19" s="35"/>
      <c r="Z19" s="2">
        <f>'Tbl 10'!J18/Tbl11!E18</f>
        <v>95.76296363648282</v>
      </c>
      <c r="AA19" s="35">
        <f t="shared" si="7"/>
        <v>10</v>
      </c>
      <c r="AB19" s="3"/>
      <c r="AC19" s="2">
        <f>'Tbl 10'!K18/Tbl11!E18</f>
        <v>651.3590860533075</v>
      </c>
      <c r="AD19" s="35">
        <f t="shared" si="8"/>
        <v>11</v>
      </c>
      <c r="AE19" s="3"/>
      <c r="AF19" s="2">
        <f>'Tbl 10'!L18/Tbl11!E18</f>
        <v>812.0129992583787</v>
      </c>
      <c r="AG19" s="35">
        <f t="shared" si="9"/>
        <v>12</v>
      </c>
      <c r="AH19" s="35"/>
      <c r="AI19" s="2">
        <f>'Tbl 10'!M18/Tbl11!E18</f>
        <v>231.5608440129856</v>
      </c>
      <c r="AJ19" s="3">
        <f t="shared" si="10"/>
        <v>13</v>
      </c>
      <c r="AK19" s="3"/>
      <c r="AL19" s="2">
        <f>('Tbl 10'!N18-'Tbl 10'!O18)/Tbl11!E18</f>
        <v>1668.1883537777335</v>
      </c>
      <c r="AM19" s="3">
        <f t="shared" si="11"/>
        <v>20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12.75">
      <c r="A20" s="3" t="s">
        <v>58</v>
      </c>
      <c r="B20" s="2">
        <f>+E20+H20+K20+N20+Q20+T20+W20+Z20+AC20+AF20+AI20+AL20</f>
        <v>10088.004679742584</v>
      </c>
      <c r="C20" s="38">
        <f>RANK(B20,B$12:B47)</f>
        <v>18</v>
      </c>
      <c r="D20" s="38"/>
      <c r="E20" s="2">
        <f>'Tbl 10'!C19/Tbl11!E19</f>
        <v>259.5864050960317</v>
      </c>
      <c r="F20" s="38">
        <f t="shared" si="0"/>
        <v>14</v>
      </c>
      <c r="G20" s="38"/>
      <c r="H20" s="2">
        <f>'Tbl 10'!D19/Tbl11!E19</f>
        <v>820.2713146200693</v>
      </c>
      <c r="I20" s="38">
        <f t="shared" si="1"/>
        <v>10</v>
      </c>
      <c r="J20" s="38"/>
      <c r="K20" s="2">
        <f>'Tbl 10'!E19/Tbl11!E19</f>
        <v>4161.059212251161</v>
      </c>
      <c r="L20" s="38">
        <f t="shared" si="2"/>
        <v>23</v>
      </c>
      <c r="M20" s="38"/>
      <c r="N20" s="2">
        <f>'Tbl 10'!F19/Tbl11!E19</f>
        <v>207.36378327205054</v>
      </c>
      <c r="O20" s="38">
        <f t="shared" si="3"/>
        <v>22</v>
      </c>
      <c r="P20" s="38"/>
      <c r="Q20" s="2">
        <f>'Tbl 10'!G19/Tbl11!E19</f>
        <v>113.3896010558016</v>
      </c>
      <c r="R20" s="38">
        <f t="shared" si="4"/>
        <v>15</v>
      </c>
      <c r="S20" s="38"/>
      <c r="T20" s="2">
        <f>'Tbl 10'!H19/Tbl11!E19</f>
        <v>1208.3198979234355</v>
      </c>
      <c r="U20" s="38">
        <f t="shared" si="5"/>
        <v>9</v>
      </c>
      <c r="V20" s="38"/>
      <c r="W20" s="2">
        <f>'Tbl 10'!I19/Tbl11!E19</f>
        <v>50.724467609853235</v>
      </c>
      <c r="X20" s="35">
        <f t="shared" si="6"/>
        <v>19</v>
      </c>
      <c r="Y20" s="35"/>
      <c r="Z20" s="2">
        <f>'Tbl 10'!J19/Tbl11!E19</f>
        <v>99.20761236122945</v>
      </c>
      <c r="AA20" s="35">
        <f t="shared" si="7"/>
        <v>7</v>
      </c>
      <c r="AB20" s="35"/>
      <c r="AC20" s="2">
        <f>'Tbl 10'!K19/Tbl11!E19</f>
        <v>559.4672416482498</v>
      </c>
      <c r="AD20" s="35">
        <f t="shared" si="8"/>
        <v>16</v>
      </c>
      <c r="AE20" s="35"/>
      <c r="AF20" s="2">
        <f>'Tbl 10'!L19/Tbl11!E19</f>
        <v>720.4568526586705</v>
      </c>
      <c r="AG20" s="35">
        <f t="shared" si="9"/>
        <v>21</v>
      </c>
      <c r="AH20" s="35"/>
      <c r="AI20" s="2">
        <f>'Tbl 10'!M19/Tbl11!E19</f>
        <v>265.7093136211297</v>
      </c>
      <c r="AJ20" s="3">
        <f t="shared" si="10"/>
        <v>7</v>
      </c>
      <c r="AK20" s="3"/>
      <c r="AL20" s="2">
        <f>('Tbl 10'!N19-'Tbl 10'!O19)/Tbl11!E19</f>
        <v>1622.4489776249004</v>
      </c>
      <c r="AM20" s="3">
        <f t="shared" si="11"/>
        <v>22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12.75">
      <c r="A21" s="3" t="s">
        <v>59</v>
      </c>
      <c r="B21" s="2">
        <f>+E21+H21+K21+N21+Q21+T21+W21+Z21+AC21+AF21+AI21+AL21</f>
        <v>10358.7160599954</v>
      </c>
      <c r="C21" s="38">
        <f>RANK(B21,B$12:B48)</f>
        <v>14</v>
      </c>
      <c r="D21" s="38"/>
      <c r="E21" s="2">
        <f>'Tbl 10'!C20/Tbl11!E20</f>
        <v>292.33245136801025</v>
      </c>
      <c r="F21" s="38">
        <f t="shared" si="0"/>
        <v>8</v>
      </c>
      <c r="G21" s="38"/>
      <c r="H21" s="2">
        <f>'Tbl 10'!D20/Tbl11!E20</f>
        <v>770.7282243196543</v>
      </c>
      <c r="I21" s="38">
        <f t="shared" si="1"/>
        <v>16</v>
      </c>
      <c r="J21" s="38"/>
      <c r="K21" s="2">
        <f>'Tbl 10'!E20/Tbl11!E20</f>
        <v>4346.6827002316595</v>
      </c>
      <c r="L21" s="38">
        <f t="shared" si="2"/>
        <v>18</v>
      </c>
      <c r="M21" s="38"/>
      <c r="N21" s="2">
        <f>'Tbl 10'!F20/Tbl11!E20</f>
        <v>430.7301333806714</v>
      </c>
      <c r="O21" s="38">
        <f t="shared" si="3"/>
        <v>3</v>
      </c>
      <c r="P21" s="38"/>
      <c r="Q21" s="2">
        <f>'Tbl 10'!G20/Tbl11!E20</f>
        <v>77.6061540720074</v>
      </c>
      <c r="R21" s="38">
        <f t="shared" si="4"/>
        <v>19</v>
      </c>
      <c r="S21" s="38"/>
      <c r="T21" s="2">
        <f>'Tbl 10'!H20/Tbl11!E20</f>
        <v>949.8555101721959</v>
      </c>
      <c r="U21" s="38">
        <f t="shared" si="5"/>
        <v>18</v>
      </c>
      <c r="V21" s="38"/>
      <c r="W21" s="2">
        <f>'Tbl 10'!I20/Tbl11!E20</f>
        <v>101.40513244274955</v>
      </c>
      <c r="X21" s="35">
        <f t="shared" si="6"/>
        <v>7</v>
      </c>
      <c r="Y21" s="35"/>
      <c r="Z21" s="2">
        <f>'Tbl 10'!J20/Tbl11!E20</f>
        <v>85.81722652820763</v>
      </c>
      <c r="AA21" s="35">
        <f t="shared" si="7"/>
        <v>13</v>
      </c>
      <c r="AB21" s="3"/>
      <c r="AC21" s="2">
        <f>'Tbl 10'!K20/Tbl11!E20</f>
        <v>754.0686526223661</v>
      </c>
      <c r="AD21" s="35">
        <f t="shared" si="8"/>
        <v>4</v>
      </c>
      <c r="AE21" s="3"/>
      <c r="AF21" s="2">
        <f>'Tbl 10'!L20/Tbl11!E20</f>
        <v>803.1660459800416</v>
      </c>
      <c r="AG21" s="35">
        <f t="shared" si="9"/>
        <v>14</v>
      </c>
      <c r="AH21" s="35"/>
      <c r="AI21" s="2">
        <f>'Tbl 10'!M20/Tbl11!E20</f>
        <v>237.8606953405092</v>
      </c>
      <c r="AJ21" s="3">
        <f t="shared" si="10"/>
        <v>11</v>
      </c>
      <c r="AK21" s="3"/>
      <c r="AL21" s="2">
        <f>('Tbl 10'!N20-'Tbl 10'!O20)/Tbl11!E20</f>
        <v>1508.4631335373274</v>
      </c>
      <c r="AM21" s="3">
        <f t="shared" si="11"/>
        <v>24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12.75">
      <c r="A22" s="3" t="s">
        <v>60</v>
      </c>
      <c r="B22" s="2">
        <f>+E22+H22+K22+N22+Q22+T22+W22+Z22+AC22+AF22+AI22+AL22</f>
        <v>11461.310693509065</v>
      </c>
      <c r="C22" s="38">
        <f>RANK(B22,B$12:B49)</f>
        <v>7</v>
      </c>
      <c r="D22" s="38"/>
      <c r="E22" s="2">
        <f>'Tbl 10'!C21/Tbl11!E21</f>
        <v>310.64448548048375</v>
      </c>
      <c r="F22" s="38">
        <f t="shared" si="0"/>
        <v>7</v>
      </c>
      <c r="G22" s="38"/>
      <c r="H22" s="2">
        <f>'Tbl 10'!D21/Tbl11!E21</f>
        <v>949.734668211553</v>
      </c>
      <c r="I22" s="38">
        <f t="shared" si="1"/>
        <v>2</v>
      </c>
      <c r="J22" s="38"/>
      <c r="K22" s="2">
        <f>'Tbl 10'!E21/Tbl11!E21</f>
        <v>4669.304361889587</v>
      </c>
      <c r="L22" s="38">
        <f t="shared" si="2"/>
        <v>7</v>
      </c>
      <c r="M22" s="38"/>
      <c r="N22" s="2">
        <f>'Tbl 10'!F21/Tbl11!E21</f>
        <v>358.9331329809062</v>
      </c>
      <c r="O22" s="38">
        <f t="shared" si="3"/>
        <v>6</v>
      </c>
      <c r="P22" s="38"/>
      <c r="Q22" s="2">
        <f>'Tbl 10'!G21/Tbl11!E21</f>
        <v>196.63778212277018</v>
      </c>
      <c r="R22" s="38">
        <f t="shared" si="4"/>
        <v>5</v>
      </c>
      <c r="S22" s="38"/>
      <c r="T22" s="2">
        <f>'Tbl 10'!H21/Tbl11!E21</f>
        <v>1142.8607309242766</v>
      </c>
      <c r="U22" s="38">
        <f t="shared" si="5"/>
        <v>10</v>
      </c>
      <c r="V22" s="38"/>
      <c r="W22" s="2">
        <f>'Tbl 10'!I21/Tbl11!E21</f>
        <v>107.0044584449755</v>
      </c>
      <c r="X22" s="35">
        <f t="shared" si="6"/>
        <v>6</v>
      </c>
      <c r="Y22" s="3"/>
      <c r="Z22" s="2">
        <f>'Tbl 10'!J21/Tbl11!E21</f>
        <v>91.79013686726049</v>
      </c>
      <c r="AA22" s="35">
        <f t="shared" si="7"/>
        <v>11</v>
      </c>
      <c r="AB22" s="35"/>
      <c r="AC22" s="2">
        <f>'Tbl 10'!K21/Tbl11!E21</f>
        <v>667.6276920848723</v>
      </c>
      <c r="AD22" s="35">
        <f t="shared" si="8"/>
        <v>9</v>
      </c>
      <c r="AE22" s="35"/>
      <c r="AF22" s="2">
        <f>'Tbl 10'!L21/Tbl11!E21</f>
        <v>847.7939870133005</v>
      </c>
      <c r="AG22" s="35">
        <f t="shared" si="9"/>
        <v>7</v>
      </c>
      <c r="AH22" s="35"/>
      <c r="AI22" s="2">
        <f>'Tbl 10'!M21/Tbl11!E21</f>
        <v>186.32701619716613</v>
      </c>
      <c r="AJ22" s="3">
        <f t="shared" si="10"/>
        <v>17</v>
      </c>
      <c r="AK22" s="3"/>
      <c r="AL22" s="2">
        <f>('Tbl 10'!N21-'Tbl 10'!O21)/Tbl11!E21</f>
        <v>1932.6522412919114</v>
      </c>
      <c r="AM22" s="3">
        <f t="shared" si="11"/>
        <v>12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2:49" ht="12.75">
      <c r="B23" s="2"/>
      <c r="C23" s="38"/>
      <c r="D23" s="38"/>
      <c r="E23" s="2"/>
      <c r="F23" s="38"/>
      <c r="G23" s="38"/>
      <c r="H23" s="2"/>
      <c r="I23" s="38"/>
      <c r="J23" s="38"/>
      <c r="K23" s="2"/>
      <c r="L23" s="38"/>
      <c r="M23" s="38"/>
      <c r="N23" s="2"/>
      <c r="O23" s="38"/>
      <c r="P23" s="38"/>
      <c r="Q23" s="2"/>
      <c r="R23" s="38"/>
      <c r="S23" s="38"/>
      <c r="T23" s="2"/>
      <c r="U23" s="38"/>
      <c r="V23" s="38"/>
      <c r="W23" s="2"/>
      <c r="X23" s="35"/>
      <c r="Y23" s="3"/>
      <c r="Z23" s="2"/>
      <c r="AA23" s="35"/>
      <c r="AB23" s="35"/>
      <c r="AC23" s="2"/>
      <c r="AD23" s="35"/>
      <c r="AE23" s="35"/>
      <c r="AF23" s="2"/>
      <c r="AG23" s="35"/>
      <c r="AH23" s="35"/>
      <c r="AI23" s="2"/>
      <c r="AJ23" s="3"/>
      <c r="AK23" s="3"/>
      <c r="AL23" s="2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12.75">
      <c r="A24" s="3" t="s">
        <v>61</v>
      </c>
      <c r="B24" s="2">
        <f>+E24+H24+K24+N24+Q24+T24+W24+Z24+AC24+AF24+AI24+AL24</f>
        <v>10122.816775450212</v>
      </c>
      <c r="C24" s="38">
        <f>RANK(B24,B$12:B51)</f>
        <v>17</v>
      </c>
      <c r="D24" s="38"/>
      <c r="E24" s="2">
        <f>'Tbl 10'!C23/Tbl11!E23</f>
        <v>193.81030161403808</v>
      </c>
      <c r="F24" s="38">
        <f t="shared" si="0"/>
        <v>23</v>
      </c>
      <c r="G24" s="38"/>
      <c r="H24" s="2">
        <f>'Tbl 10'!D23/Tbl11!E23</f>
        <v>808.7975826487697</v>
      </c>
      <c r="I24" s="38">
        <f t="shared" si="1"/>
        <v>11</v>
      </c>
      <c r="J24" s="38"/>
      <c r="K24" s="2">
        <f>'Tbl 10'!E23/Tbl11!E23</f>
        <v>4414.87434478384</v>
      </c>
      <c r="L24" s="38">
        <f t="shared" si="2"/>
        <v>12</v>
      </c>
      <c r="M24" s="38"/>
      <c r="N24" s="2">
        <f>'Tbl 10'!F23/Tbl11!E23</f>
        <v>275.70423178382356</v>
      </c>
      <c r="O24" s="38">
        <f t="shared" si="3"/>
        <v>14</v>
      </c>
      <c r="P24" s="38"/>
      <c r="Q24" s="2">
        <f>'Tbl 10'!G23/Tbl11!E23</f>
        <v>49.40979180224488</v>
      </c>
      <c r="R24" s="38">
        <f t="shared" si="4"/>
        <v>23</v>
      </c>
      <c r="S24" s="38"/>
      <c r="T24" s="2">
        <f>'Tbl 10'!H23/Tbl11!E23</f>
        <v>908.03390291463</v>
      </c>
      <c r="U24" s="38">
        <f t="shared" si="5"/>
        <v>21</v>
      </c>
      <c r="V24" s="38"/>
      <c r="W24" s="2">
        <f>'Tbl 10'!I23/Tbl11!E23</f>
        <v>69.54353342992226</v>
      </c>
      <c r="X24" s="35">
        <f t="shared" si="6"/>
        <v>12</v>
      </c>
      <c r="Y24" s="3"/>
      <c r="Z24" s="2">
        <f>'Tbl 10'!J23/Tbl11!E23</f>
        <v>115.5989297112108</v>
      </c>
      <c r="AA24" s="35">
        <f t="shared" si="7"/>
        <v>2</v>
      </c>
      <c r="AB24" s="3"/>
      <c r="AC24" s="2">
        <f>'Tbl 10'!K23/Tbl11!E23</f>
        <v>443.0618041709829</v>
      </c>
      <c r="AD24" s="35">
        <f t="shared" si="8"/>
        <v>22</v>
      </c>
      <c r="AE24" s="35"/>
      <c r="AF24" s="2">
        <f>'Tbl 10'!L23/Tbl11!E23</f>
        <v>767.3877445450669</v>
      </c>
      <c r="AG24" s="35">
        <f t="shared" si="9"/>
        <v>18</v>
      </c>
      <c r="AH24" s="35"/>
      <c r="AI24" s="2">
        <f>'Tbl 10'!M23/Tbl11!E23</f>
        <v>258.04176526065186</v>
      </c>
      <c r="AJ24" s="3">
        <f t="shared" si="10"/>
        <v>10</v>
      </c>
      <c r="AK24" s="3"/>
      <c r="AL24" s="2">
        <f>('Tbl 10'!N23-'Tbl 10'!O23)/Tbl11!E23</f>
        <v>1818.552842785031</v>
      </c>
      <c r="AM24" s="3">
        <f t="shared" si="11"/>
        <v>15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12.75">
      <c r="A25" s="3" t="s">
        <v>62</v>
      </c>
      <c r="B25" s="2">
        <f>+E25+H25+K25+N25+Q25+T25+W25+Z25+AC25+AF25+AI25+AL25</f>
        <v>10691.43498047324</v>
      </c>
      <c r="C25" s="38">
        <f>RANK(B25,B$12:B52)</f>
        <v>13</v>
      </c>
      <c r="D25" s="38"/>
      <c r="E25" s="2">
        <f>'Tbl 10'!C24/Tbl11!E24</f>
        <v>236.3164691017689</v>
      </c>
      <c r="F25" s="38">
        <f t="shared" si="0"/>
        <v>17</v>
      </c>
      <c r="G25" s="38"/>
      <c r="H25" s="2">
        <f>'Tbl 10'!D24/Tbl11!E24</f>
        <v>594.5598322995636</v>
      </c>
      <c r="I25" s="38">
        <f t="shared" si="1"/>
        <v>23</v>
      </c>
      <c r="J25" s="38"/>
      <c r="K25" s="2">
        <f>'Tbl 10'!E24/Tbl11!E24</f>
        <v>4662.376650585804</v>
      </c>
      <c r="L25" s="38">
        <f t="shared" si="2"/>
        <v>8</v>
      </c>
      <c r="M25" s="38"/>
      <c r="N25" s="2">
        <f>'Tbl 10'!F24/Tbl11!E24</f>
        <v>257.488040431886</v>
      </c>
      <c r="O25" s="38">
        <f t="shared" si="3"/>
        <v>17</v>
      </c>
      <c r="P25" s="38"/>
      <c r="Q25" s="2">
        <f>'Tbl 10'!G24/Tbl11!E24</f>
        <v>111.08384102917529</v>
      </c>
      <c r="R25" s="38">
        <f t="shared" si="4"/>
        <v>16</v>
      </c>
      <c r="S25" s="38"/>
      <c r="T25" s="2">
        <f>'Tbl 10'!H24/Tbl11!E24</f>
        <v>843.4125476682747</v>
      </c>
      <c r="U25" s="38">
        <f t="shared" si="5"/>
        <v>22</v>
      </c>
      <c r="V25" s="38"/>
      <c r="W25" s="2">
        <f>'Tbl 10'!I24/Tbl11!E24</f>
        <v>147.2083919136228</v>
      </c>
      <c r="X25" s="35">
        <f t="shared" si="6"/>
        <v>4</v>
      </c>
      <c r="Y25" s="35"/>
      <c r="Z25" s="2">
        <f>'Tbl 10'!J24/Tbl11!E24</f>
        <v>86.44994486560992</v>
      </c>
      <c r="AA25" s="35">
        <f t="shared" si="7"/>
        <v>12</v>
      </c>
      <c r="AB25" s="3"/>
      <c r="AC25" s="2">
        <f>'Tbl 10'!K24/Tbl11!E24</f>
        <v>883.0700597289226</v>
      </c>
      <c r="AD25" s="35">
        <f t="shared" si="8"/>
        <v>1</v>
      </c>
      <c r="AE25" s="35"/>
      <c r="AF25" s="2">
        <f>'Tbl 10'!L24/Tbl11!E24</f>
        <v>835.2853158741098</v>
      </c>
      <c r="AG25" s="35">
        <f t="shared" si="9"/>
        <v>8</v>
      </c>
      <c r="AH25" s="35"/>
      <c r="AI25" s="2">
        <f>'Tbl 10'!M24/Tbl11!E24</f>
        <v>175.04359751895245</v>
      </c>
      <c r="AJ25" s="3">
        <f t="shared" si="10"/>
        <v>20</v>
      </c>
      <c r="AK25" s="3"/>
      <c r="AL25" s="2">
        <f>('Tbl 10'!N24-'Tbl 10'!O24)/Tbl11!E24</f>
        <v>1859.1402894555479</v>
      </c>
      <c r="AM25" s="3">
        <f t="shared" si="11"/>
        <v>14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12.75">
      <c r="A26" s="3" t="s">
        <v>63</v>
      </c>
      <c r="B26" s="2">
        <f>+E26+H26+K26+N26+Q26+T26+W26+Z26+AC26+AF26+AI26+AL26</f>
        <v>10329.608288858495</v>
      </c>
      <c r="C26" s="38">
        <f>RANK(B26,B$12:B53)</f>
        <v>16</v>
      </c>
      <c r="D26" s="38"/>
      <c r="E26" s="2">
        <f>'Tbl 10'!C25/Tbl11!E25</f>
        <v>263.8005277122471</v>
      </c>
      <c r="F26" s="38">
        <f t="shared" si="0"/>
        <v>12</v>
      </c>
      <c r="G26" s="38"/>
      <c r="H26" s="2">
        <f>'Tbl 10'!D25/Tbl11!E25</f>
        <v>649.6531641473732</v>
      </c>
      <c r="I26" s="38">
        <f t="shared" si="1"/>
        <v>21</v>
      </c>
      <c r="J26" s="38"/>
      <c r="K26" s="2">
        <f>'Tbl 10'!E25/Tbl11!E25</f>
        <v>4408.348188330495</v>
      </c>
      <c r="L26" s="38">
        <f t="shared" si="2"/>
        <v>13</v>
      </c>
      <c r="M26" s="38"/>
      <c r="N26" s="2">
        <f>'Tbl 10'!F25/Tbl11!E25</f>
        <v>291.52725606278995</v>
      </c>
      <c r="O26" s="38">
        <f t="shared" si="3"/>
        <v>9</v>
      </c>
      <c r="P26" s="38"/>
      <c r="Q26" s="2">
        <f>'Tbl 10'!G25/Tbl11!E25</f>
        <v>51.70739742988676</v>
      </c>
      <c r="R26" s="38">
        <f t="shared" si="4"/>
        <v>22</v>
      </c>
      <c r="S26" s="38"/>
      <c r="T26" s="2">
        <f>'Tbl 10'!H25/Tbl11!E25</f>
        <v>962.4498708737781</v>
      </c>
      <c r="U26" s="38">
        <f t="shared" si="5"/>
        <v>17</v>
      </c>
      <c r="V26" s="38"/>
      <c r="W26" s="2">
        <f>'Tbl 10'!I25/Tbl11!E25</f>
        <v>40.65428532175408</v>
      </c>
      <c r="X26" s="35">
        <f t="shared" si="6"/>
        <v>24</v>
      </c>
      <c r="Y26" s="35"/>
      <c r="Z26" s="2">
        <f>'Tbl 10'!J25/Tbl11!E25</f>
        <v>78.29759112861494</v>
      </c>
      <c r="AA26" s="35">
        <f t="shared" si="7"/>
        <v>15</v>
      </c>
      <c r="AB26" s="3"/>
      <c r="AC26" s="2">
        <f>'Tbl 10'!K25/Tbl11!E25</f>
        <v>613.6486182675732</v>
      </c>
      <c r="AD26" s="35">
        <f t="shared" si="8"/>
        <v>13</v>
      </c>
      <c r="AE26" s="3"/>
      <c r="AF26" s="2">
        <f>'Tbl 10'!L25/Tbl11!E25</f>
        <v>684.9143176230403</v>
      </c>
      <c r="AG26" s="35">
        <f t="shared" si="9"/>
        <v>23</v>
      </c>
      <c r="AH26" s="35"/>
      <c r="AI26" s="2">
        <f>'Tbl 10'!M25/Tbl11!E25</f>
        <v>262.8491013434025</v>
      </c>
      <c r="AJ26" s="3">
        <f t="shared" si="10"/>
        <v>9</v>
      </c>
      <c r="AK26" s="3"/>
      <c r="AL26" s="2">
        <f>('Tbl 10'!N25-'Tbl 10'!O25)/Tbl11!E25</f>
        <v>2021.7579706175397</v>
      </c>
      <c r="AM26" s="3">
        <f t="shared" si="11"/>
        <v>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12.75">
      <c r="A27" s="3" t="s">
        <v>64</v>
      </c>
      <c r="B27" s="2">
        <f>+E27+H27+K27+N27+Q27+T27+W27+Z27+AC27+AF27+AI27+AL27</f>
        <v>11897.725012087978</v>
      </c>
      <c r="C27" s="38">
        <f>RANK(B27,B$12:B54)</f>
        <v>6</v>
      </c>
      <c r="D27" s="38"/>
      <c r="E27" s="2">
        <f>'Tbl 10'!C26/Tbl11!E26</f>
        <v>196.96579106046636</v>
      </c>
      <c r="F27" s="38">
        <f t="shared" si="0"/>
        <v>22</v>
      </c>
      <c r="G27" s="38"/>
      <c r="H27" s="2">
        <f>'Tbl 10'!D26/Tbl11!E26</f>
        <v>957.8055961724756</v>
      </c>
      <c r="I27" s="38">
        <f t="shared" si="1"/>
        <v>1</v>
      </c>
      <c r="J27" s="38"/>
      <c r="K27" s="2">
        <f>'Tbl 10'!E26/Tbl11!E26</f>
        <v>5040.325805948878</v>
      </c>
      <c r="L27" s="38">
        <f t="shared" si="2"/>
        <v>5</v>
      </c>
      <c r="M27" s="38"/>
      <c r="N27" s="2">
        <f>'Tbl 10'!F26/Tbl11!E26</f>
        <v>193.40908254829287</v>
      </c>
      <c r="O27" s="38">
        <f t="shared" si="3"/>
        <v>24</v>
      </c>
      <c r="P27" s="38"/>
      <c r="Q27" s="2">
        <f>'Tbl 10'!G26/Tbl11!E26</f>
        <v>72.57971680978983</v>
      </c>
      <c r="R27" s="38">
        <f t="shared" si="4"/>
        <v>20</v>
      </c>
      <c r="S27" s="38"/>
      <c r="T27" s="2">
        <f>'Tbl 10'!H26/Tbl11!E26</f>
        <v>1596.3138354133278</v>
      </c>
      <c r="U27" s="38">
        <f t="shared" si="5"/>
        <v>2</v>
      </c>
      <c r="V27" s="38"/>
      <c r="W27" s="2">
        <f>'Tbl 10'!I26/Tbl11!E26</f>
        <v>51.664884529592655</v>
      </c>
      <c r="X27" s="35">
        <f t="shared" si="6"/>
        <v>17</v>
      </c>
      <c r="Y27" s="3"/>
      <c r="Z27" s="2">
        <f>'Tbl 10'!J26/Tbl11!E26</f>
        <v>97.54882689051387</v>
      </c>
      <c r="AA27" s="35">
        <f t="shared" si="7"/>
        <v>8</v>
      </c>
      <c r="AB27" s="3"/>
      <c r="AC27" s="2">
        <f>'Tbl 10'!K26/Tbl11!E26</f>
        <v>624.4435041310682</v>
      </c>
      <c r="AD27" s="35">
        <f t="shared" si="8"/>
        <v>12</v>
      </c>
      <c r="AE27" s="35"/>
      <c r="AF27" s="2">
        <f>'Tbl 10'!L26/Tbl11!E26</f>
        <v>774.4509369113323</v>
      </c>
      <c r="AG27" s="35">
        <f t="shared" si="9"/>
        <v>17</v>
      </c>
      <c r="AH27" s="35"/>
      <c r="AI27" s="2">
        <f>'Tbl 10'!M26/Tbl11!E26</f>
        <v>328.54043408483767</v>
      </c>
      <c r="AJ27" s="3">
        <f t="shared" si="10"/>
        <v>2</v>
      </c>
      <c r="AK27" s="3"/>
      <c r="AL27" s="2">
        <f>('Tbl 10'!N26-'Tbl 10'!O26)/Tbl11!E26</f>
        <v>1963.6765975874023</v>
      </c>
      <c r="AM27" s="3">
        <f t="shared" si="11"/>
        <v>9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12.75">
      <c r="A28" s="3" t="s">
        <v>65</v>
      </c>
      <c r="B28" s="2">
        <f>+E28+H28+K28+N28+Q28+T28+W28+Z28+AC28+AF28+AI28+AL28</f>
        <v>12569.308684035102</v>
      </c>
      <c r="C28" s="38">
        <f>RANK(B28,B$12:B55)</f>
        <v>4</v>
      </c>
      <c r="D28" s="38"/>
      <c r="E28" s="2">
        <f>'Tbl 10'!C27/Tbl11!E27</f>
        <v>620.0069993224823</v>
      </c>
      <c r="F28" s="38">
        <f t="shared" si="0"/>
        <v>2</v>
      </c>
      <c r="G28" s="38"/>
      <c r="H28" s="2">
        <f>'Tbl 10'!D27/Tbl11!E27</f>
        <v>947.7825589104497</v>
      </c>
      <c r="I28" s="38">
        <f t="shared" si="1"/>
        <v>3</v>
      </c>
      <c r="J28" s="38"/>
      <c r="K28" s="2">
        <f>'Tbl 10'!E27/Tbl11!E27</f>
        <v>5064.659236856971</v>
      </c>
      <c r="L28" s="38">
        <f t="shared" si="2"/>
        <v>4</v>
      </c>
      <c r="M28" s="38"/>
      <c r="N28" s="2">
        <f>'Tbl 10'!F27/Tbl11!E27</f>
        <v>330.2911423168931</v>
      </c>
      <c r="O28" s="38">
        <f t="shared" si="3"/>
        <v>7</v>
      </c>
      <c r="P28" s="38"/>
      <c r="Q28" s="2">
        <f>'Tbl 10'!G27/Tbl11!E27</f>
        <v>143.02541727289076</v>
      </c>
      <c r="R28" s="38">
        <f t="shared" si="4"/>
        <v>8</v>
      </c>
      <c r="S28" s="38"/>
      <c r="T28" s="2">
        <f>'Tbl 10'!H27/Tbl11!E27</f>
        <v>1246.9373813662612</v>
      </c>
      <c r="U28" s="38">
        <f t="shared" si="5"/>
        <v>7</v>
      </c>
      <c r="V28" s="38"/>
      <c r="W28" s="2">
        <f>'Tbl 10'!I27/Tbl11!E27</f>
        <v>90.28562917431827</v>
      </c>
      <c r="X28" s="35">
        <f t="shared" si="6"/>
        <v>8</v>
      </c>
      <c r="Y28" s="35"/>
      <c r="Z28" s="2">
        <f>'Tbl 10'!J27/Tbl11!E27</f>
        <v>21.27528222342105</v>
      </c>
      <c r="AA28" s="35">
        <f t="shared" si="7"/>
        <v>19</v>
      </c>
      <c r="AB28" s="3"/>
      <c r="AC28" s="2">
        <f>'Tbl 10'!K27/Tbl11!E27</f>
        <v>808.1342811317637</v>
      </c>
      <c r="AD28" s="35">
        <f t="shared" si="8"/>
        <v>3</v>
      </c>
      <c r="AE28" s="3"/>
      <c r="AF28" s="2">
        <f>'Tbl 10'!L27/Tbl11!E27</f>
        <v>1028.9452289483581</v>
      </c>
      <c r="AG28" s="35">
        <f t="shared" si="9"/>
        <v>2</v>
      </c>
      <c r="AH28" s="35"/>
      <c r="AI28" s="2">
        <f>'Tbl 10'!M27/Tbl11!E27</f>
        <v>277.8412065266948</v>
      </c>
      <c r="AJ28" s="3">
        <f t="shared" si="10"/>
        <v>5</v>
      </c>
      <c r="AK28" s="3"/>
      <c r="AL28" s="2">
        <f>('Tbl 10'!N27-'Tbl 10'!O27)/Tbl11!E27</f>
        <v>1990.1243199845972</v>
      </c>
      <c r="AM28" s="3">
        <f t="shared" si="11"/>
        <v>8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2:49" ht="12.75">
      <c r="B29" s="2"/>
      <c r="C29" s="38"/>
      <c r="D29" s="38"/>
      <c r="E29" s="2"/>
      <c r="F29" s="38"/>
      <c r="G29" s="38"/>
      <c r="H29" s="2"/>
      <c r="I29" s="38"/>
      <c r="J29" s="38"/>
      <c r="K29" s="2"/>
      <c r="L29" s="38"/>
      <c r="M29" s="38"/>
      <c r="N29" s="2"/>
      <c r="O29" s="38"/>
      <c r="P29" s="38"/>
      <c r="Q29" s="2"/>
      <c r="R29" s="38"/>
      <c r="S29" s="38"/>
      <c r="T29" s="2"/>
      <c r="U29" s="38"/>
      <c r="V29" s="38"/>
      <c r="W29" s="2"/>
      <c r="X29" s="35"/>
      <c r="Y29" s="35"/>
      <c r="Z29" s="2"/>
      <c r="AA29" s="35"/>
      <c r="AB29" s="3"/>
      <c r="AC29" s="2"/>
      <c r="AD29" s="35"/>
      <c r="AE29" s="3"/>
      <c r="AF29" s="2"/>
      <c r="AG29" s="35"/>
      <c r="AH29" s="35"/>
      <c r="AI29" s="2"/>
      <c r="AJ29" s="3"/>
      <c r="AK29" s="3"/>
      <c r="AL29" s="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12.75">
      <c r="A30" s="141" t="s">
        <v>153</v>
      </c>
      <c r="B30" s="2">
        <f>+E30+H30+K30+N30+Q30+T30+W30+Z30+AC30+AF30+AI30+AL30</f>
        <v>13494.581612651558</v>
      </c>
      <c r="C30" s="38">
        <f>RANK(B30,B$12:B57)</f>
        <v>1</v>
      </c>
      <c r="D30" s="38"/>
      <c r="E30" s="2">
        <f>'Tbl 10'!C29/Tbl11!E29</f>
        <v>283.91178302543364</v>
      </c>
      <c r="F30" s="38">
        <f t="shared" si="0"/>
        <v>10</v>
      </c>
      <c r="G30" s="38"/>
      <c r="H30" s="2">
        <f>'Tbl 10'!D29/Tbl11!E29</f>
        <v>917.4048560038987</v>
      </c>
      <c r="I30" s="38">
        <f t="shared" si="1"/>
        <v>6</v>
      </c>
      <c r="J30" s="38"/>
      <c r="K30" s="2">
        <f>'Tbl 10'!E29/Tbl11!E29</f>
        <v>5849.504361110397</v>
      </c>
      <c r="L30" s="38">
        <f t="shared" si="2"/>
        <v>2</v>
      </c>
      <c r="M30" s="38"/>
      <c r="N30" s="2">
        <f>'Tbl 10'!F29/Tbl11!E29</f>
        <v>283.98151411570274</v>
      </c>
      <c r="O30" s="38">
        <f t="shared" si="3"/>
        <v>11</v>
      </c>
      <c r="P30" s="38"/>
      <c r="Q30" s="2">
        <f>'Tbl 10'!G29/Tbl11!E29</f>
        <v>121.67245386884196</v>
      </c>
      <c r="R30" s="38">
        <f t="shared" si="4"/>
        <v>10</v>
      </c>
      <c r="S30" s="38"/>
      <c r="T30" s="2">
        <f>'Tbl 10'!H29/Tbl11!E29</f>
        <v>1482.6648884645772</v>
      </c>
      <c r="U30" s="38">
        <f t="shared" si="5"/>
        <v>3</v>
      </c>
      <c r="V30" s="38"/>
      <c r="W30" s="2">
        <f>'Tbl 10'!I29/Tbl11!E29</f>
        <v>79.04595502530785</v>
      </c>
      <c r="X30" s="35">
        <f t="shared" si="6"/>
        <v>9</v>
      </c>
      <c r="Y30" s="35"/>
      <c r="Z30" s="2">
        <f>'Tbl 10'!J29/Tbl11!E29</f>
        <v>0.34516193521244415</v>
      </c>
      <c r="AA30" s="35">
        <f t="shared" si="7"/>
        <v>21</v>
      </c>
      <c r="AB30" s="3"/>
      <c r="AC30" s="2">
        <f>'Tbl 10'!K29/Tbl11!E29</f>
        <v>550.8367490386687</v>
      </c>
      <c r="AD30" s="35">
        <f t="shared" si="8"/>
        <v>17</v>
      </c>
      <c r="AE30" s="3"/>
      <c r="AF30" s="2">
        <f>'Tbl 10'!L29/Tbl11!E29</f>
        <v>821.2777272260657</v>
      </c>
      <c r="AG30" s="35">
        <f t="shared" si="9"/>
        <v>10</v>
      </c>
      <c r="AH30" s="35"/>
      <c r="AI30" s="2">
        <f>'Tbl 10'!M29/Tbl11!E29</f>
        <v>228.46413087778396</v>
      </c>
      <c r="AJ30" s="3">
        <f t="shared" si="10"/>
        <v>14</v>
      </c>
      <c r="AK30" s="3"/>
      <c r="AL30" s="2">
        <f>('Tbl 10'!N29-'Tbl 10'!O29)/Tbl11!E29</f>
        <v>2875.4720319596686</v>
      </c>
      <c r="AM30" s="3">
        <f t="shared" si="11"/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12.75">
      <c r="A31" s="3" t="s">
        <v>67</v>
      </c>
      <c r="B31" s="2">
        <f>+E31+H31+K31+N31+Q31+T31+W31+Z31+AC31+AF31+AI31+AL31</f>
        <v>11437.090573447418</v>
      </c>
      <c r="C31" s="38">
        <f>RANK(B31,B$12:B58)</f>
        <v>8</v>
      </c>
      <c r="D31" s="38"/>
      <c r="E31" s="2">
        <f>'Tbl 10'!C30/Tbl11!E30</f>
        <v>422.48519926182325</v>
      </c>
      <c r="F31" s="38">
        <f t="shared" si="0"/>
        <v>3</v>
      </c>
      <c r="G31" s="38"/>
      <c r="H31" s="2">
        <f>'Tbl 10'!D30/Tbl11!E30</f>
        <v>891.2864807242951</v>
      </c>
      <c r="I31" s="38">
        <f t="shared" si="1"/>
        <v>7</v>
      </c>
      <c r="J31" s="38"/>
      <c r="K31" s="2">
        <f>'Tbl 10'!E30/Tbl11!E30</f>
        <v>4359.775998499408</v>
      </c>
      <c r="L31" s="38">
        <f t="shared" si="2"/>
        <v>16</v>
      </c>
      <c r="M31" s="38"/>
      <c r="N31" s="2">
        <f>'Tbl 10'!F30/Tbl11!E30</f>
        <v>234.8161931734001</v>
      </c>
      <c r="O31" s="38">
        <f t="shared" si="3"/>
        <v>19</v>
      </c>
      <c r="P31" s="38"/>
      <c r="Q31" s="2">
        <f>'Tbl 10'!G30/Tbl11!E30</f>
        <v>242.4385470436598</v>
      </c>
      <c r="R31" s="38">
        <f t="shared" si="4"/>
        <v>3</v>
      </c>
      <c r="S31" s="38"/>
      <c r="T31" s="2">
        <f>'Tbl 10'!H30/Tbl11!E30</f>
        <v>1253.316915806349</v>
      </c>
      <c r="U31" s="38">
        <f t="shared" si="5"/>
        <v>6</v>
      </c>
      <c r="V31" s="38"/>
      <c r="W31" s="2">
        <f>'Tbl 10'!I30/Tbl11!E30</f>
        <v>56.10775885530893</v>
      </c>
      <c r="X31" s="35">
        <f t="shared" si="6"/>
        <v>16</v>
      </c>
      <c r="Y31" s="35"/>
      <c r="Z31" s="2">
        <f>'Tbl 10'!J30/Tbl11!E30</f>
        <v>97.33772944483064</v>
      </c>
      <c r="AA31" s="35">
        <f t="shared" si="7"/>
        <v>9</v>
      </c>
      <c r="AB31" s="35"/>
      <c r="AC31" s="2">
        <f>'Tbl 10'!K30/Tbl11!E30</f>
        <v>747.230653267114</v>
      </c>
      <c r="AD31" s="35">
        <f t="shared" si="8"/>
        <v>5</v>
      </c>
      <c r="AE31" s="35"/>
      <c r="AF31" s="2">
        <f>'Tbl 10'!L30/Tbl11!E30</f>
        <v>893.341132575176</v>
      </c>
      <c r="AG31" s="35">
        <f t="shared" si="9"/>
        <v>4</v>
      </c>
      <c r="AH31" s="35"/>
      <c r="AI31" s="2">
        <f>'Tbl 10'!M30/Tbl11!E30</f>
        <v>283.09968392569624</v>
      </c>
      <c r="AJ31" s="3">
        <f t="shared" si="10"/>
        <v>4</v>
      </c>
      <c r="AK31" s="3"/>
      <c r="AL31" s="2">
        <f>('Tbl 10'!N30-'Tbl 10'!O30)/Tbl11!E30</f>
        <v>1955.854280870356</v>
      </c>
      <c r="AM31" s="3">
        <f t="shared" si="11"/>
        <v>11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2.75">
      <c r="A32" s="3" t="s">
        <v>68</v>
      </c>
      <c r="B32" s="2">
        <f>+E32+H32+K32+N32+Q32+T32+W32+Z32+AC32+AF32+AI32+AL32</f>
        <v>9887.164449732978</v>
      </c>
      <c r="C32" s="38">
        <f>RANK(B32,B$12:B59)</f>
        <v>23</v>
      </c>
      <c r="D32" s="38"/>
      <c r="E32" s="2">
        <f>'Tbl 10'!C31/Tbl11!E31</f>
        <v>232.6805037326647</v>
      </c>
      <c r="F32" s="38">
        <f t="shared" si="0"/>
        <v>18</v>
      </c>
      <c r="G32" s="38"/>
      <c r="H32" s="2">
        <f>'Tbl 10'!D31/Tbl11!E31</f>
        <v>583.6634156361112</v>
      </c>
      <c r="I32" s="38">
        <f t="shared" si="1"/>
        <v>24</v>
      </c>
      <c r="J32" s="38"/>
      <c r="K32" s="2">
        <f>'Tbl 10'!E31/Tbl11!E31</f>
        <v>4211.413716657459</v>
      </c>
      <c r="L32" s="38">
        <f t="shared" si="2"/>
        <v>21</v>
      </c>
      <c r="M32" s="38"/>
      <c r="N32" s="2">
        <f>'Tbl 10'!F31/Tbl11!E31</f>
        <v>267.534884478631</v>
      </c>
      <c r="O32" s="38">
        <f t="shared" si="3"/>
        <v>16</v>
      </c>
      <c r="P32" s="38"/>
      <c r="Q32" s="2">
        <f>'Tbl 10'!G31/Tbl11!E31</f>
        <v>119.86408284107489</v>
      </c>
      <c r="R32" s="38">
        <f t="shared" si="4"/>
        <v>11</v>
      </c>
      <c r="S32" s="38"/>
      <c r="T32" s="2">
        <f>'Tbl 10'!H31/Tbl11!E31</f>
        <v>924.6116527134418</v>
      </c>
      <c r="U32" s="38">
        <f t="shared" si="5"/>
        <v>19</v>
      </c>
      <c r="V32" s="38"/>
      <c r="W32" s="2">
        <f>'Tbl 10'!I31/Tbl11!E31</f>
        <v>61.931894097148444</v>
      </c>
      <c r="X32" s="35">
        <f t="shared" si="6"/>
        <v>15</v>
      </c>
      <c r="Y32" s="3"/>
      <c r="Z32" s="2">
        <f>'Tbl 10'!J31/Tbl11!E31</f>
        <v>70.73678976669075</v>
      </c>
      <c r="AA32" s="35">
        <f t="shared" si="7"/>
        <v>16</v>
      </c>
      <c r="AB32" s="35"/>
      <c r="AC32" s="2">
        <f>'Tbl 10'!K31/Tbl11!E31</f>
        <v>737.0478588528608</v>
      </c>
      <c r="AD32" s="35">
        <f t="shared" si="8"/>
        <v>7</v>
      </c>
      <c r="AE32" s="35"/>
      <c r="AF32" s="2">
        <f>'Tbl 10'!L31/Tbl11!E31</f>
        <v>747.8200416471888</v>
      </c>
      <c r="AG32" s="35">
        <f t="shared" si="9"/>
        <v>20</v>
      </c>
      <c r="AH32" s="35"/>
      <c r="AI32" s="2">
        <f>'Tbl 10'!M31/Tbl11!E31</f>
        <v>198.95027977278198</v>
      </c>
      <c r="AJ32" s="3">
        <f t="shared" si="10"/>
        <v>16</v>
      </c>
      <c r="AK32" s="3"/>
      <c r="AL32" s="2">
        <f>('Tbl 10'!N31-'Tbl 10'!O31)/Tbl11!E31</f>
        <v>1730.909329536923</v>
      </c>
      <c r="AM32" s="3">
        <f t="shared" si="11"/>
        <v>17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12.75">
      <c r="A33" s="3" t="s">
        <v>69</v>
      </c>
      <c r="B33" s="2">
        <f>+E33+H33+K33+N33+Q33+T33+W33+Z33+AC33+AF33+AI33+AL33</f>
        <v>9944.015714521727</v>
      </c>
      <c r="C33" s="38">
        <f>RANK(B33,B$12:B60)</f>
        <v>22</v>
      </c>
      <c r="D33" s="38"/>
      <c r="E33" s="2">
        <f>'Tbl 10'!C32/Tbl11!E32</f>
        <v>215.2154191310094</v>
      </c>
      <c r="F33" s="38">
        <f t="shared" si="0"/>
        <v>21</v>
      </c>
      <c r="G33" s="38"/>
      <c r="H33" s="2">
        <f>'Tbl 10'!D32/Tbl11!E32</f>
        <v>752.9400403105899</v>
      </c>
      <c r="I33" s="38">
        <f t="shared" si="1"/>
        <v>17</v>
      </c>
      <c r="J33" s="38"/>
      <c r="K33" s="2">
        <f>'Tbl 10'!E32/Tbl11!E32</f>
        <v>4059.349661324963</v>
      </c>
      <c r="L33" s="38">
        <f t="shared" si="2"/>
        <v>24</v>
      </c>
      <c r="M33" s="38"/>
      <c r="N33" s="2">
        <f>'Tbl 10'!F32/Tbl11!E32</f>
        <v>228.86534809185528</v>
      </c>
      <c r="O33" s="38">
        <f t="shared" si="3"/>
        <v>20</v>
      </c>
      <c r="P33" s="38"/>
      <c r="Q33" s="2">
        <f>'Tbl 10'!G32/Tbl11!E32</f>
        <v>91.6963773335536</v>
      </c>
      <c r="R33" s="38">
        <f t="shared" si="4"/>
        <v>18</v>
      </c>
      <c r="S33" s="38"/>
      <c r="T33" s="2">
        <f>'Tbl 10'!H32/Tbl11!E32</f>
        <v>1030.7476656203535</v>
      </c>
      <c r="U33" s="38">
        <f t="shared" si="5"/>
        <v>14</v>
      </c>
      <c r="V33" s="38"/>
      <c r="W33" s="2">
        <f>'Tbl 10'!I32/Tbl11!E32</f>
        <v>73.53714719973566</v>
      </c>
      <c r="X33" s="35">
        <f t="shared" si="6"/>
        <v>11</v>
      </c>
      <c r="Y33" s="35"/>
      <c r="Z33" s="2">
        <f>'Tbl 10'!J32/Tbl11!E32</f>
        <v>99.84025838427226</v>
      </c>
      <c r="AA33" s="35">
        <f t="shared" si="7"/>
        <v>6</v>
      </c>
      <c r="AB33" s="3"/>
      <c r="AC33" s="2">
        <f>'Tbl 10'!K32/Tbl11!E32</f>
        <v>746.9511898232282</v>
      </c>
      <c r="AD33" s="35">
        <f t="shared" si="8"/>
        <v>6</v>
      </c>
      <c r="AE33" s="35"/>
      <c r="AF33" s="2">
        <f>'Tbl 10'!L32/Tbl11!E32</f>
        <v>757.615641169668</v>
      </c>
      <c r="AG33" s="35">
        <f t="shared" si="9"/>
        <v>19</v>
      </c>
      <c r="AH33" s="35"/>
      <c r="AI33" s="2">
        <f>'Tbl 10'!M32/Tbl11!E32</f>
        <v>205.938557409549</v>
      </c>
      <c r="AJ33" s="3">
        <f t="shared" si="10"/>
        <v>15</v>
      </c>
      <c r="AK33" s="3"/>
      <c r="AL33" s="2">
        <f>('Tbl 10'!N32-'Tbl 10'!O32)/Tbl11!E32</f>
        <v>1681.3184087229474</v>
      </c>
      <c r="AM33" s="3">
        <f t="shared" si="11"/>
        <v>19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12.75">
      <c r="A34" s="3" t="s">
        <v>70</v>
      </c>
      <c r="B34" s="2">
        <f>+E34+H34+K34+N34+Q34+T34+W34+Z34+AC34+AF34+AI34+AL34</f>
        <v>12395.270007019675</v>
      </c>
      <c r="C34" s="38">
        <f>RANK(B34,B$12:B61)</f>
        <v>5</v>
      </c>
      <c r="D34" s="38"/>
      <c r="E34" s="2">
        <f>'Tbl 10'!C33/Tbl11!E33</f>
        <v>273.39171678460986</v>
      </c>
      <c r="F34" s="38">
        <f t="shared" si="0"/>
        <v>11</v>
      </c>
      <c r="G34" s="38"/>
      <c r="H34" s="2">
        <f>'Tbl 10'!D33/Tbl11!E33</f>
        <v>830.7619647498531</v>
      </c>
      <c r="I34" s="38">
        <f t="shared" si="1"/>
        <v>9</v>
      </c>
      <c r="J34" s="38"/>
      <c r="K34" s="2">
        <f>'Tbl 10'!E33/Tbl11!E33</f>
        <v>5246.226985903736</v>
      </c>
      <c r="L34" s="38">
        <f t="shared" si="2"/>
        <v>3</v>
      </c>
      <c r="M34" s="38"/>
      <c r="N34" s="2">
        <f>'Tbl 10'!F33/Tbl11!E33</f>
        <v>488.2963061336774</v>
      </c>
      <c r="O34" s="38">
        <f t="shared" si="3"/>
        <v>1</v>
      </c>
      <c r="P34" s="38"/>
      <c r="Q34" s="2">
        <f>'Tbl 10'!G33/Tbl11!E33</f>
        <v>234.60624181828533</v>
      </c>
      <c r="R34" s="38">
        <f t="shared" si="4"/>
        <v>4</v>
      </c>
      <c r="S34" s="38"/>
      <c r="T34" s="2">
        <f>'Tbl 10'!H33/Tbl11!E33</f>
        <v>1024.0326851201883</v>
      </c>
      <c r="U34" s="38">
        <f t="shared" si="5"/>
        <v>15</v>
      </c>
      <c r="V34" s="38"/>
      <c r="W34" s="2">
        <f>'Tbl 10'!I33/Tbl11!E33</f>
        <v>381.7987402530877</v>
      </c>
      <c r="X34" s="35">
        <f t="shared" si="6"/>
        <v>1</v>
      </c>
      <c r="Y34" s="3"/>
      <c r="Z34" s="2">
        <f>'Tbl 10'!J33/Tbl11!E33</f>
        <v>115.51480392342864</v>
      </c>
      <c r="AA34" s="35">
        <f t="shared" si="7"/>
        <v>3</v>
      </c>
      <c r="AB34" s="35"/>
      <c r="AC34" s="2">
        <f>'Tbl 10'!K33/Tbl11!E33</f>
        <v>824.238293270599</v>
      </c>
      <c r="AD34" s="35">
        <f t="shared" si="8"/>
        <v>2</v>
      </c>
      <c r="AE34" s="3"/>
      <c r="AF34" s="2">
        <f>'Tbl 10'!L33/Tbl11!E33</f>
        <v>793.4998615037281</v>
      </c>
      <c r="AG34" s="35">
        <f t="shared" si="9"/>
        <v>16</v>
      </c>
      <c r="AH34" s="35"/>
      <c r="AI34" s="2">
        <f>'Tbl 10'!M33/Tbl11!E33</f>
        <v>382.77529074731075</v>
      </c>
      <c r="AJ34" s="3">
        <f t="shared" si="10"/>
        <v>1</v>
      </c>
      <c r="AK34" s="3"/>
      <c r="AL34" s="2">
        <f>('Tbl 10'!N33-'Tbl 10'!O33)/Tbl11!E33</f>
        <v>1800.1271168111712</v>
      </c>
      <c r="AM34" s="3">
        <f t="shared" si="11"/>
        <v>16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3:39" ht="12.75">
      <c r="C35" s="38"/>
      <c r="F35" s="38"/>
      <c r="I35" s="38"/>
      <c r="L35" s="38"/>
      <c r="O35" s="38"/>
      <c r="Q35" s="2"/>
      <c r="R35" s="38"/>
      <c r="T35" s="2"/>
      <c r="U35" s="38"/>
      <c r="W35" s="2"/>
      <c r="X35" s="35"/>
      <c r="Z35" s="2"/>
      <c r="AA35" s="35"/>
      <c r="AC35" s="2"/>
      <c r="AD35" s="35"/>
      <c r="AF35" s="2"/>
      <c r="AG35" s="35"/>
      <c r="AI35" s="2"/>
      <c r="AJ35" s="3"/>
      <c r="AL35" s="2"/>
      <c r="AM35" s="3"/>
    </row>
    <row r="36" spans="1:49" ht="12.75">
      <c r="A36" s="3" t="s">
        <v>71</v>
      </c>
      <c r="B36" s="2">
        <f>+E36+H36+K36+N36+Q36+T36+W36+Z36+AC36+AF36+AI36+AL36</f>
        <v>10348.21650034896</v>
      </c>
      <c r="C36" s="38">
        <f>RANK(B36,B$12:B63)</f>
        <v>15</v>
      </c>
      <c r="D36" s="38"/>
      <c r="E36" s="2">
        <f>'Tbl 10'!C35/Tbl11!E35</f>
        <v>325.9208703211666</v>
      </c>
      <c r="F36" s="38">
        <f t="shared" si="0"/>
        <v>6</v>
      </c>
      <c r="G36" s="38"/>
      <c r="H36" s="2">
        <f>'Tbl 10'!D35/Tbl11!E35</f>
        <v>832.6060192724467</v>
      </c>
      <c r="I36" s="38">
        <f t="shared" si="1"/>
        <v>8</v>
      </c>
      <c r="J36" s="38"/>
      <c r="K36" s="2">
        <f>'Tbl 10'!E35/Tbl11!E35</f>
        <v>4354.046523245705</v>
      </c>
      <c r="L36" s="38">
        <f t="shared" si="2"/>
        <v>17</v>
      </c>
      <c r="M36" s="38"/>
      <c r="N36" s="2">
        <f>'Tbl 10'!F35/Tbl11!E35</f>
        <v>278.5718210870443</v>
      </c>
      <c r="O36" s="38">
        <f t="shared" si="3"/>
        <v>13</v>
      </c>
      <c r="P36" s="38"/>
      <c r="Q36" s="2">
        <f>'Tbl 10'!G35/Tbl11!E35</f>
        <v>136.94709994979857</v>
      </c>
      <c r="R36" s="38">
        <f t="shared" si="4"/>
        <v>9</v>
      </c>
      <c r="S36" s="38"/>
      <c r="T36" s="2">
        <f>'Tbl 10'!H35/Tbl11!E35</f>
        <v>827.080261047373</v>
      </c>
      <c r="U36" s="38">
        <f t="shared" si="5"/>
        <v>23</v>
      </c>
      <c r="V36" s="38"/>
      <c r="W36" s="2">
        <f>'Tbl 10'!I35/Tbl11!E35</f>
        <v>42.20218927158967</v>
      </c>
      <c r="X36" s="35">
        <f t="shared" si="6"/>
        <v>23</v>
      </c>
      <c r="Y36" s="35"/>
      <c r="Z36" s="2">
        <f>'Tbl 10'!J35/Tbl11!E35</f>
        <v>0</v>
      </c>
      <c r="AA36" s="35">
        <f t="shared" si="7"/>
        <v>22</v>
      </c>
      <c r="AB36" s="35"/>
      <c r="AC36" s="2">
        <f>'Tbl 10'!K35/Tbl11!E35</f>
        <v>465.10352756792497</v>
      </c>
      <c r="AD36" s="35">
        <f t="shared" si="8"/>
        <v>21</v>
      </c>
      <c r="AE36" s="35"/>
      <c r="AF36" s="2">
        <f>'Tbl 10'!L35/Tbl11!E35</f>
        <v>892.0111079820254</v>
      </c>
      <c r="AG36" s="35">
        <f t="shared" si="9"/>
        <v>5</v>
      </c>
      <c r="AH36" s="35"/>
      <c r="AI36" s="2">
        <f>'Tbl 10'!M35/Tbl11!E35</f>
        <v>233.1336141347602</v>
      </c>
      <c r="AJ36" s="3">
        <f t="shared" si="10"/>
        <v>12</v>
      </c>
      <c r="AK36" s="3"/>
      <c r="AL36" s="2">
        <f>('Tbl 10'!N35-'Tbl 10'!O35)/Tbl11!E35</f>
        <v>1960.5934664691258</v>
      </c>
      <c r="AM36" s="3">
        <f t="shared" si="11"/>
        <v>10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12.75">
      <c r="A37" s="3" t="s">
        <v>72</v>
      </c>
      <c r="B37" s="2">
        <f>+E37+H37+K37+N37+Q37+T37+W37+Z37+AC37+AF37+AI37+AL37</f>
        <v>9599.779294302132</v>
      </c>
      <c r="C37" s="38">
        <f>RANK(B37,B$12:B64)</f>
        <v>24</v>
      </c>
      <c r="D37" s="38"/>
      <c r="E37" s="2">
        <f>'Tbl 10'!C36/Tbl11!E36</f>
        <v>259.46617035802797</v>
      </c>
      <c r="F37" s="38">
        <f t="shared" si="0"/>
        <v>15</v>
      </c>
      <c r="G37" s="38"/>
      <c r="H37" s="2">
        <f>'Tbl 10'!D36/Tbl11!E36</f>
        <v>718.069867692722</v>
      </c>
      <c r="I37" s="38">
        <f t="shared" si="1"/>
        <v>18</v>
      </c>
      <c r="J37" s="38"/>
      <c r="K37" s="2">
        <f>'Tbl 10'!E36/Tbl11!E36</f>
        <v>4241.16875056959</v>
      </c>
      <c r="L37" s="38">
        <f t="shared" si="2"/>
        <v>20</v>
      </c>
      <c r="M37" s="38"/>
      <c r="N37" s="2">
        <f>'Tbl 10'!F36/Tbl11!E36</f>
        <v>401.27756906358604</v>
      </c>
      <c r="O37" s="38">
        <f t="shared" si="3"/>
        <v>4</v>
      </c>
      <c r="P37" s="38"/>
      <c r="Q37" s="2">
        <f>'Tbl 10'!G36/Tbl11!E36</f>
        <v>104.41974391477002</v>
      </c>
      <c r="R37" s="38">
        <f t="shared" si="4"/>
        <v>17</v>
      </c>
      <c r="S37" s="38"/>
      <c r="T37" s="2">
        <f>'Tbl 10'!H36/Tbl11!E36</f>
        <v>817.473724213456</v>
      </c>
      <c r="U37" s="38">
        <f t="shared" si="5"/>
        <v>24</v>
      </c>
      <c r="V37" s="38"/>
      <c r="W37" s="2">
        <f>'Tbl 10'!I36/Tbl11!E36</f>
        <v>46.72627686834104</v>
      </c>
      <c r="X37" s="35">
        <f t="shared" si="6"/>
        <v>20</v>
      </c>
      <c r="Y37" s="35"/>
      <c r="Z37" s="2">
        <f>'Tbl 10'!J36/Tbl11!E36</f>
        <v>8.765860672391451</v>
      </c>
      <c r="AA37" s="35">
        <f t="shared" si="7"/>
        <v>20</v>
      </c>
      <c r="AB37" s="35"/>
      <c r="AC37" s="2">
        <f>'Tbl 10'!K36/Tbl11!E36</f>
        <v>359.04471949225984</v>
      </c>
      <c r="AD37" s="35">
        <f t="shared" si="8"/>
        <v>24</v>
      </c>
      <c r="AE37" s="35"/>
      <c r="AF37" s="2">
        <f>'Tbl 10'!L36/Tbl11!E36</f>
        <v>801.7982527427638</v>
      </c>
      <c r="AG37" s="35">
        <f t="shared" si="9"/>
        <v>15</v>
      </c>
      <c r="AH37" s="35"/>
      <c r="AI37" s="2">
        <f>'Tbl 10'!M36/Tbl11!E36</f>
        <v>314.1026276753447</v>
      </c>
      <c r="AJ37" s="3">
        <f t="shared" si="10"/>
        <v>3</v>
      </c>
      <c r="AK37" s="3"/>
      <c r="AL37" s="2">
        <f>('Tbl 10'!N36-'Tbl 10'!O36)/Tbl11!E36</f>
        <v>1527.4657310388777</v>
      </c>
      <c r="AM37" s="3">
        <f t="shared" si="11"/>
        <v>23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12.75">
      <c r="A38" s="3" t="s">
        <v>73</v>
      </c>
      <c r="B38" s="2">
        <f>+E38+H38+K38+N38+Q38+T38+W38+Z38+AC38+AF38+AI38+AL38</f>
        <v>10737.45076182457</v>
      </c>
      <c r="C38" s="38">
        <f>RANK(B38,B$12:B65)</f>
        <v>12</v>
      </c>
      <c r="D38" s="38"/>
      <c r="E38" s="2">
        <f>'Tbl 10'!C37/Tbl11!E37</f>
        <v>291.94570094529195</v>
      </c>
      <c r="F38" s="38">
        <f t="shared" si="0"/>
        <v>9</v>
      </c>
      <c r="G38" s="38"/>
      <c r="H38" s="2">
        <f>'Tbl 10'!D37/Tbl11!E37</f>
        <v>787.6205534134697</v>
      </c>
      <c r="I38" s="38">
        <f t="shared" si="1"/>
        <v>15</v>
      </c>
      <c r="J38" s="38"/>
      <c r="K38" s="2">
        <f>'Tbl 10'!E37/Tbl11!E37</f>
        <v>4695.96532429358</v>
      </c>
      <c r="L38" s="38">
        <f t="shared" si="2"/>
        <v>6</v>
      </c>
      <c r="M38" s="38"/>
      <c r="N38" s="2">
        <f>'Tbl 10'!F37/Tbl11!E37</f>
        <v>309.6156369055256</v>
      </c>
      <c r="O38" s="38">
        <f t="shared" si="3"/>
        <v>8</v>
      </c>
      <c r="P38" s="38"/>
      <c r="Q38" s="2">
        <f>'Tbl 10'!G37/Tbl11!E37</f>
        <v>114.35065599283094</v>
      </c>
      <c r="R38" s="38">
        <f t="shared" si="4"/>
        <v>14</v>
      </c>
      <c r="S38" s="38"/>
      <c r="T38" s="2">
        <f>'Tbl 10'!H37/Tbl11!E37</f>
        <v>1068.7390118330952</v>
      </c>
      <c r="U38" s="38">
        <f t="shared" si="5"/>
        <v>12</v>
      </c>
      <c r="V38" s="38"/>
      <c r="W38" s="2">
        <f>'Tbl 10'!I37/Tbl11!E37</f>
        <v>116.62468763807108</v>
      </c>
      <c r="X38" s="35">
        <f t="shared" si="6"/>
        <v>5</v>
      </c>
      <c r="Y38" s="3"/>
      <c r="Z38" s="2">
        <f>'Tbl 10'!J37/Tbl11!E37</f>
        <v>85.79705396560448</v>
      </c>
      <c r="AA38" s="35">
        <f t="shared" si="7"/>
        <v>14</v>
      </c>
      <c r="AB38" s="35"/>
      <c r="AC38" s="2">
        <f>'Tbl 10'!K37/Tbl11!E37</f>
        <v>506.2054817137368</v>
      </c>
      <c r="AD38" s="35">
        <f t="shared" si="8"/>
        <v>19</v>
      </c>
      <c r="AE38" s="3"/>
      <c r="AF38" s="2">
        <f>'Tbl 10'!L37/Tbl11!E37</f>
        <v>701.41452839983</v>
      </c>
      <c r="AG38" s="35">
        <f t="shared" si="9"/>
        <v>22</v>
      </c>
      <c r="AH38" s="35"/>
      <c r="AI38" s="2">
        <f>'Tbl 10'!M37/Tbl11!E37</f>
        <v>164.64879048941816</v>
      </c>
      <c r="AJ38" s="3">
        <f t="shared" si="10"/>
        <v>21</v>
      </c>
      <c r="AK38" s="3"/>
      <c r="AL38" s="2">
        <f>('Tbl 10'!N37-'Tbl 10'!O37)/Tbl11!E37</f>
        <v>1894.523336234117</v>
      </c>
      <c r="AM38" s="3">
        <f t="shared" si="11"/>
        <v>13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12.75">
      <c r="A39" s="8" t="s">
        <v>74</v>
      </c>
      <c r="B39" s="9">
        <f>+E39+H39+K39+N39+Q39+T39+W39+Z39+AC39+AF39+AI39+AL39</f>
        <v>13145.336360509837</v>
      </c>
      <c r="C39" s="39">
        <f>RANK(B39,B$12:B66)</f>
        <v>3</v>
      </c>
      <c r="D39" s="39"/>
      <c r="E39" s="9">
        <f>'Tbl 10'!C38/Tbl11!E38</f>
        <v>217.93196447163643</v>
      </c>
      <c r="F39" s="39">
        <f t="shared" si="0"/>
        <v>20</v>
      </c>
      <c r="G39" s="39"/>
      <c r="H39" s="9">
        <f>'Tbl 10'!D38/Tbl11!E38</f>
        <v>926.5406141224954</v>
      </c>
      <c r="I39" s="39">
        <f t="shared" si="1"/>
        <v>5</v>
      </c>
      <c r="J39" s="39"/>
      <c r="K39" s="9">
        <f>'Tbl 10'!E38/Tbl11!E38</f>
        <v>5886.152290929672</v>
      </c>
      <c r="L39" s="39">
        <f t="shared" si="2"/>
        <v>1</v>
      </c>
      <c r="M39" s="39"/>
      <c r="N39" s="9">
        <f>'Tbl 10'!F38/Tbl11!E38</f>
        <v>435.8431147021167</v>
      </c>
      <c r="O39" s="39">
        <f t="shared" si="3"/>
        <v>2</v>
      </c>
      <c r="P39" s="39"/>
      <c r="Q39" s="9">
        <f>'Tbl 10'!G38/Tbl11!E38</f>
        <v>260.01241224779494</v>
      </c>
      <c r="R39" s="39">
        <f t="shared" si="4"/>
        <v>2</v>
      </c>
      <c r="S39" s="39"/>
      <c r="T39" s="9">
        <f>'Tbl 10'!H38/Tbl11!E38</f>
        <v>1346.0339821636203</v>
      </c>
      <c r="U39" s="39">
        <f t="shared" si="5"/>
        <v>4</v>
      </c>
      <c r="V39" s="39"/>
      <c r="W39" s="9">
        <f>'Tbl 10'!I38/Tbl11!E38</f>
        <v>43.77189409030912</v>
      </c>
      <c r="X39" s="36">
        <f t="shared" si="6"/>
        <v>22</v>
      </c>
      <c r="Y39" s="8"/>
      <c r="Z39" s="9">
        <f>'Tbl 10'!J38/Tbl11!E38</f>
        <v>112.71894774559084</v>
      </c>
      <c r="AA39" s="36">
        <f t="shared" si="7"/>
        <v>4</v>
      </c>
      <c r="AB39" s="36"/>
      <c r="AC39" s="9">
        <f>'Tbl 10'!K38/Tbl11!E38</f>
        <v>732.6748379837916</v>
      </c>
      <c r="AD39" s="36">
        <f t="shared" si="8"/>
        <v>8</v>
      </c>
      <c r="AE39" s="36"/>
      <c r="AF39" s="9">
        <f>'Tbl 10'!L38/Tbl11!E38</f>
        <v>982.1064501132751</v>
      </c>
      <c r="AG39" s="36">
        <f t="shared" si="9"/>
        <v>3</v>
      </c>
      <c r="AH39" s="36"/>
      <c r="AI39" s="9">
        <f>'Tbl 10'!M38/Tbl11!E38</f>
        <v>141.03339320093556</v>
      </c>
      <c r="AJ39" s="8">
        <f t="shared" si="10"/>
        <v>23</v>
      </c>
      <c r="AK39" s="8"/>
      <c r="AL39" s="9">
        <f>('Tbl 10'!N38-'Tbl 10'!O38)/Tbl11!E38</f>
        <v>2060.5164587385984</v>
      </c>
      <c r="AM39" s="8">
        <f t="shared" si="11"/>
        <v>6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12.75">
      <c r="A40" s="3" t="s">
        <v>218</v>
      </c>
      <c r="B40" s="2"/>
      <c r="C40" s="38"/>
      <c r="D40" s="38"/>
      <c r="E40" s="2"/>
      <c r="F40" s="38"/>
      <c r="G40" s="38"/>
      <c r="H40" s="2"/>
      <c r="I40" s="38"/>
      <c r="J40" s="38"/>
      <c r="K40" s="2"/>
      <c r="L40" s="38"/>
      <c r="M40" s="3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5"/>
      <c r="AH40" s="35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34" ht="12.75">
      <c r="A41" s="3" t="s">
        <v>221</v>
      </c>
      <c r="F41" s="40"/>
      <c r="G41" s="40"/>
      <c r="I41" s="40"/>
      <c r="J41" s="40"/>
      <c r="AG41" s="37"/>
      <c r="AH41" s="37"/>
    </row>
    <row r="42" spans="6:34" ht="12.75">
      <c r="F42" s="40"/>
      <c r="G42" s="40"/>
      <c r="I42" s="40"/>
      <c r="J42" s="40"/>
      <c r="AG42" s="37"/>
      <c r="AH42" s="37"/>
    </row>
    <row r="43" spans="6:34" ht="12.75">
      <c r="F43" s="40"/>
      <c r="G43" s="40"/>
      <c r="I43" s="40"/>
      <c r="J43" s="40"/>
      <c r="AG43" s="37"/>
      <c r="AH43" s="37"/>
    </row>
    <row r="44" spans="6:34" ht="12.75">
      <c r="F44" s="40"/>
      <c r="G44" s="40"/>
      <c r="AG44" s="37"/>
      <c r="AH44" s="37"/>
    </row>
    <row r="45" spans="6:34" ht="12.75">
      <c r="F45" s="40"/>
      <c r="G45" s="40"/>
      <c r="AG45" s="37"/>
      <c r="AH45" s="37"/>
    </row>
    <row r="46" spans="6:34" ht="12.75">
      <c r="F46" s="40"/>
      <c r="G46" s="40"/>
      <c r="AG46" s="37"/>
      <c r="AH46" s="37"/>
    </row>
    <row r="47" spans="33:34" ht="12.75">
      <c r="AG47" s="37"/>
      <c r="AH47" s="37"/>
    </row>
    <row r="48" spans="33:34" ht="12.75">
      <c r="AG48" s="37"/>
      <c r="AH48" s="37"/>
    </row>
    <row r="49" spans="33:34" ht="12.75">
      <c r="AG49" s="37"/>
      <c r="AH49" s="37"/>
    </row>
    <row r="50" spans="33:34" ht="12.75">
      <c r="AG50" s="37"/>
      <c r="AH50" s="37"/>
    </row>
    <row r="51" spans="33:34" ht="12.75">
      <c r="AG51" s="37"/>
      <c r="AH51" s="37"/>
    </row>
    <row r="52" spans="33:34" ht="12.75">
      <c r="AG52" s="37"/>
      <c r="AH52" s="37"/>
    </row>
    <row r="53" spans="33:34" ht="12.75">
      <c r="AG53" s="37"/>
      <c r="AH53" s="37"/>
    </row>
    <row r="54" spans="33:34" ht="12.75">
      <c r="AG54" s="37"/>
      <c r="AH54" s="37"/>
    </row>
    <row r="55" spans="33:34" ht="12.75">
      <c r="AG55" s="37"/>
      <c r="AH55" s="37"/>
    </row>
    <row r="56" spans="33:34" ht="12.75">
      <c r="AG56" s="37"/>
      <c r="AH56" s="37"/>
    </row>
    <row r="57" spans="33:34" ht="12.75">
      <c r="AG57" s="37"/>
      <c r="AH57" s="37"/>
    </row>
    <row r="58" spans="33:34" ht="12.75">
      <c r="AG58" s="37"/>
      <c r="AH58" s="37"/>
    </row>
    <row r="59" spans="33:34" ht="12.75">
      <c r="AG59" s="37"/>
      <c r="AH59" s="37"/>
    </row>
    <row r="60" spans="33:34" ht="12.75">
      <c r="AG60" s="37"/>
      <c r="AH60" s="37"/>
    </row>
    <row r="61" spans="33:34" ht="12.75">
      <c r="AG61" s="37"/>
      <c r="AH61" s="37"/>
    </row>
    <row r="62" spans="33:34" ht="12.75">
      <c r="AG62" s="37"/>
      <c r="AH62" s="37"/>
    </row>
    <row r="63" spans="33:34" ht="12.75">
      <c r="AG63" s="37"/>
      <c r="AH63" s="37"/>
    </row>
    <row r="64" spans="33:34" ht="12.75">
      <c r="AG64" s="37"/>
      <c r="AH64" s="37"/>
    </row>
    <row r="65" spans="33:34" ht="12.75">
      <c r="AG65" s="37"/>
      <c r="AH65" s="37"/>
    </row>
    <row r="66" spans="33:34" ht="12.75">
      <c r="AG66" s="37"/>
      <c r="AH66" s="37"/>
    </row>
    <row r="67" spans="33:34" ht="12.75">
      <c r="AG67" s="37"/>
      <c r="AH67" s="37"/>
    </row>
    <row r="68" spans="33:34" ht="12.75">
      <c r="AG68" s="37"/>
      <c r="AH68" s="37"/>
    </row>
    <row r="69" spans="33:34" ht="12.75">
      <c r="AG69" s="37"/>
      <c r="AH69" s="37"/>
    </row>
    <row r="70" spans="33:34" ht="12.75">
      <c r="AG70" s="37"/>
      <c r="AH70" s="37"/>
    </row>
    <row r="71" spans="33:34" ht="12.75">
      <c r="AG71" s="37"/>
      <c r="AH71" s="37"/>
    </row>
    <row r="72" spans="33:34" ht="12.75">
      <c r="AG72" s="37"/>
      <c r="AH72" s="37"/>
    </row>
    <row r="73" spans="33:34" ht="12.75">
      <c r="AG73" s="37"/>
      <c r="AH73" s="37"/>
    </row>
    <row r="74" spans="33:34" ht="12.75">
      <c r="AG74" s="37"/>
      <c r="AH74" s="37"/>
    </row>
    <row r="75" spans="33:34" ht="12.75">
      <c r="AG75" s="37"/>
      <c r="AH75" s="37"/>
    </row>
    <row r="76" spans="33:34" ht="12.75">
      <c r="AG76" s="37"/>
      <c r="AH76" s="37"/>
    </row>
    <row r="77" spans="33:34" ht="12.75">
      <c r="AG77" s="37"/>
      <c r="AH77" s="37"/>
    </row>
    <row r="78" spans="33:34" ht="12.75">
      <c r="AG78" s="37"/>
      <c r="AH78" s="37"/>
    </row>
    <row r="79" spans="33:34" ht="12.75">
      <c r="AG79" s="37"/>
      <c r="AH79" s="37"/>
    </row>
    <row r="80" spans="33:34" ht="12.75">
      <c r="AG80" s="37"/>
      <c r="AH80" s="37"/>
    </row>
    <row r="81" spans="33:34" ht="12.75">
      <c r="AG81" s="37"/>
      <c r="AH81" s="37"/>
    </row>
    <row r="82" spans="33:34" ht="12.75">
      <c r="AG82" s="37"/>
      <c r="AH82" s="37"/>
    </row>
    <row r="83" spans="33:34" ht="12.75">
      <c r="AG83" s="37"/>
      <c r="AH83" s="37"/>
    </row>
    <row r="84" spans="33:34" ht="12.75">
      <c r="AG84" s="37"/>
      <c r="AH84" s="37"/>
    </row>
    <row r="85" spans="33:34" ht="12.75">
      <c r="AG85" s="37"/>
      <c r="AH85" s="37"/>
    </row>
    <row r="86" spans="33:34" ht="12.75">
      <c r="AG86" s="37"/>
      <c r="AH86" s="37"/>
    </row>
    <row r="87" spans="33:34" ht="12.75">
      <c r="AG87" s="37"/>
      <c r="AH87" s="37"/>
    </row>
    <row r="88" spans="33:34" ht="12.75">
      <c r="AG88" s="37"/>
      <c r="AH88" s="37"/>
    </row>
    <row r="89" spans="33:34" ht="12.75">
      <c r="AG89" s="37"/>
      <c r="AH89" s="37"/>
    </row>
    <row r="90" spans="33:34" ht="12.75">
      <c r="AG90" s="37"/>
      <c r="AH90" s="37"/>
    </row>
    <row r="91" spans="33:34" ht="12.75">
      <c r="AG91" s="37"/>
      <c r="AH91" s="37"/>
    </row>
    <row r="92" spans="33:34" ht="12.75">
      <c r="AG92" s="37"/>
      <c r="AH92" s="37"/>
    </row>
    <row r="93" spans="33:34" ht="12.75">
      <c r="AG93" s="37"/>
      <c r="AH93" s="37"/>
    </row>
    <row r="94" spans="33:34" ht="12.75">
      <c r="AG94" s="37"/>
      <c r="AH94" s="37"/>
    </row>
    <row r="95" spans="33:34" ht="12.75">
      <c r="AG95" s="37"/>
      <c r="AH95" s="37"/>
    </row>
    <row r="96" spans="33:34" ht="12.75">
      <c r="AG96" s="37"/>
      <c r="AH96" s="37"/>
    </row>
    <row r="97" spans="33:34" ht="12.75">
      <c r="AG97" s="37"/>
      <c r="AH97" s="37"/>
    </row>
    <row r="98" spans="33:34" ht="12.75">
      <c r="AG98" s="37"/>
      <c r="AH98" s="37"/>
    </row>
    <row r="99" spans="33:34" ht="12.75">
      <c r="AG99" s="37"/>
      <c r="AH99" s="37"/>
    </row>
    <row r="100" spans="33:34" ht="12.75">
      <c r="AG100" s="37"/>
      <c r="AH100" s="37"/>
    </row>
    <row r="101" spans="33:34" ht="12.75">
      <c r="AG101" s="37"/>
      <c r="AH101" s="37"/>
    </row>
    <row r="102" spans="33:34" ht="12.75">
      <c r="AG102" s="37"/>
      <c r="AH102" s="37"/>
    </row>
    <row r="103" spans="33:34" ht="12.75">
      <c r="AG103" s="37"/>
      <c r="AH103" s="37"/>
    </row>
    <row r="104" spans="33:34" ht="12.75">
      <c r="AG104" s="37"/>
      <c r="AH104" s="37"/>
    </row>
    <row r="105" spans="33:34" ht="12.75">
      <c r="AG105" s="37"/>
      <c r="AH105" s="37"/>
    </row>
    <row r="106" spans="33:34" ht="12.75">
      <c r="AG106" s="37"/>
      <c r="AH106" s="37"/>
    </row>
    <row r="107" spans="33:34" ht="12.75">
      <c r="AG107" s="37"/>
      <c r="AH107" s="37"/>
    </row>
    <row r="108" spans="33:34" ht="12.75">
      <c r="AG108" s="37"/>
      <c r="AH108" s="37"/>
    </row>
    <row r="109" spans="33:34" ht="12.75">
      <c r="AG109" s="37"/>
      <c r="AH109" s="37"/>
    </row>
    <row r="110" spans="33:34" ht="12.75">
      <c r="AG110" s="37"/>
      <c r="AH110" s="37"/>
    </row>
    <row r="111" spans="33:34" ht="12.75">
      <c r="AG111" s="37"/>
      <c r="AH111" s="37"/>
    </row>
    <row r="112" spans="33:34" ht="12.75">
      <c r="AG112" s="37"/>
      <c r="AH112" s="37"/>
    </row>
    <row r="113" spans="33:34" ht="12.75">
      <c r="AG113" s="37"/>
      <c r="AH113" s="37"/>
    </row>
    <row r="114" spans="33:34" ht="12.75">
      <c r="AG114" s="37"/>
      <c r="AH114" s="37"/>
    </row>
    <row r="115" spans="33:34" ht="12.75">
      <c r="AG115" s="37"/>
      <c r="AH115" s="37"/>
    </row>
    <row r="116" spans="33:34" ht="12.75">
      <c r="AG116" s="37"/>
      <c r="AH116" s="37"/>
    </row>
    <row r="117" spans="33:34" ht="12.75">
      <c r="AG117" s="37"/>
      <c r="AH117" s="37"/>
    </row>
    <row r="118" spans="33:34" ht="12.75">
      <c r="AG118" s="37"/>
      <c r="AH118" s="37"/>
    </row>
    <row r="119" spans="33:34" ht="12.75">
      <c r="AG119" s="37"/>
      <c r="AH119" s="37"/>
    </row>
    <row r="120" spans="33:34" ht="12.75">
      <c r="AG120" s="37"/>
      <c r="AH120" s="37"/>
    </row>
    <row r="121" spans="33:34" ht="12.75">
      <c r="AG121" s="37"/>
      <c r="AH121" s="37"/>
    </row>
    <row r="122" spans="33:34" ht="12.75">
      <c r="AG122" s="37"/>
      <c r="AH122" s="37"/>
    </row>
    <row r="123" spans="33:34" ht="12.75">
      <c r="AG123" s="37"/>
      <c r="AH123" s="37"/>
    </row>
    <row r="124" spans="33:34" ht="12.75">
      <c r="AG124" s="37"/>
      <c r="AH124" s="37"/>
    </row>
    <row r="125" spans="33:34" ht="12.75">
      <c r="AG125" s="37"/>
      <c r="AH125" s="37"/>
    </row>
    <row r="126" spans="33:34" ht="12.75">
      <c r="AG126" s="37"/>
      <c r="AH126" s="37"/>
    </row>
    <row r="127" spans="33:34" ht="12.75">
      <c r="AG127" s="37"/>
      <c r="AH127" s="37"/>
    </row>
    <row r="128" spans="33:34" ht="12.75">
      <c r="AG128" s="37"/>
      <c r="AH128" s="37"/>
    </row>
    <row r="129" spans="33:34" ht="12.75">
      <c r="AG129" s="37"/>
      <c r="AH129" s="37"/>
    </row>
    <row r="130" spans="33:34" ht="12.75">
      <c r="AG130" s="37"/>
      <c r="AH130" s="37"/>
    </row>
    <row r="131" spans="33:34" ht="12.75">
      <c r="AG131" s="37"/>
      <c r="AH131" s="37"/>
    </row>
    <row r="132" spans="33:34" ht="12.75">
      <c r="AG132" s="37"/>
      <c r="AH132" s="37"/>
    </row>
    <row r="133" spans="33:34" ht="12.75">
      <c r="AG133" s="37"/>
      <c r="AH133" s="37"/>
    </row>
    <row r="134" spans="33:34" ht="12.75">
      <c r="AG134" s="37"/>
      <c r="AH134" s="37"/>
    </row>
    <row r="135" spans="33:34" ht="12.75">
      <c r="AG135" s="37"/>
      <c r="AH135" s="37"/>
    </row>
    <row r="136" spans="33:34" ht="12.75">
      <c r="AG136" s="37"/>
      <c r="AH136" s="37"/>
    </row>
    <row r="137" spans="33:34" ht="12.75">
      <c r="AG137" s="37"/>
      <c r="AH137" s="37"/>
    </row>
    <row r="138" spans="33:34" ht="12.75">
      <c r="AG138" s="37"/>
      <c r="AH138" s="37"/>
    </row>
    <row r="139" spans="33:34" ht="12.75">
      <c r="AG139" s="37"/>
      <c r="AH139" s="37"/>
    </row>
    <row r="140" spans="33:34" ht="12.75">
      <c r="AG140" s="37"/>
      <c r="AH140" s="37"/>
    </row>
    <row r="141" spans="33:34" ht="12.75">
      <c r="AG141" s="37"/>
      <c r="AH141" s="37"/>
    </row>
    <row r="142" spans="33:34" ht="12.75">
      <c r="AG142" s="37"/>
      <c r="AH142" s="37"/>
    </row>
    <row r="143" spans="33:34" ht="12.75">
      <c r="AG143" s="37"/>
      <c r="AH143" s="37"/>
    </row>
    <row r="144" spans="33:34" ht="12.75">
      <c r="AG144" s="37"/>
      <c r="AH144" s="37"/>
    </row>
    <row r="145" spans="33:34" ht="12.75">
      <c r="AG145" s="37"/>
      <c r="AH145" s="37"/>
    </row>
    <row r="146" spans="33:34" ht="12.75">
      <c r="AG146" s="37"/>
      <c r="AH146" s="37"/>
    </row>
    <row r="147" spans="33:34" ht="12.75">
      <c r="AG147" s="37"/>
      <c r="AH147" s="37"/>
    </row>
    <row r="148" spans="33:34" ht="12.75">
      <c r="AG148" s="37"/>
      <c r="AH148" s="37"/>
    </row>
    <row r="149" spans="33:34" ht="12.75">
      <c r="AG149" s="37"/>
      <c r="AH149" s="37"/>
    </row>
    <row r="150" spans="33:34" ht="12.75">
      <c r="AG150" s="37"/>
      <c r="AH150" s="37"/>
    </row>
    <row r="151" spans="33:34" ht="12.75">
      <c r="AG151" s="37"/>
      <c r="AH151" s="37"/>
    </row>
    <row r="152" spans="33:34" ht="12.75">
      <c r="AG152" s="37"/>
      <c r="AH152" s="37"/>
    </row>
    <row r="153" spans="33:34" ht="12.75">
      <c r="AG153" s="37"/>
      <c r="AH153" s="37"/>
    </row>
    <row r="154" spans="33:34" ht="12.75">
      <c r="AG154" s="37"/>
      <c r="AH154" s="37"/>
    </row>
    <row r="155" spans="33:34" ht="12.75">
      <c r="AG155" s="37"/>
      <c r="AH155" s="37"/>
    </row>
    <row r="156" spans="33:34" ht="12.75">
      <c r="AG156" s="37"/>
      <c r="AH156" s="37"/>
    </row>
    <row r="157" spans="33:34" ht="12.75">
      <c r="AG157" s="37"/>
      <c r="AH157" s="37"/>
    </row>
    <row r="158" spans="33:34" ht="12.75">
      <c r="AG158" s="37"/>
      <c r="AH158" s="37"/>
    </row>
    <row r="159" spans="33:34" ht="12.75">
      <c r="AG159" s="37"/>
      <c r="AH159" s="37"/>
    </row>
    <row r="160" spans="33:34" ht="12.75">
      <c r="AG160" s="37"/>
      <c r="AH160" s="37"/>
    </row>
    <row r="161" spans="33:34" ht="12.75">
      <c r="AG161" s="37"/>
      <c r="AH161" s="37"/>
    </row>
    <row r="162" spans="33:34" ht="12.75">
      <c r="AG162" s="37"/>
      <c r="AH162" s="37"/>
    </row>
    <row r="163" spans="33:34" ht="12.75">
      <c r="AG163" s="37"/>
      <c r="AH163" s="37"/>
    </row>
    <row r="164" spans="33:34" ht="12.75">
      <c r="AG164" s="37"/>
      <c r="AH164" s="37"/>
    </row>
    <row r="165" spans="33:34" ht="12.75">
      <c r="AG165" s="37"/>
      <c r="AH165" s="37"/>
    </row>
    <row r="166" spans="33:34" ht="12.75">
      <c r="AG166" s="37"/>
      <c r="AH166" s="37"/>
    </row>
    <row r="167" spans="33:34" ht="12.75">
      <c r="AG167" s="37"/>
      <c r="AH167" s="37"/>
    </row>
    <row r="168" spans="33:34" ht="12.75">
      <c r="AG168" s="37"/>
      <c r="AH168" s="37"/>
    </row>
    <row r="169" spans="33:34" ht="12.75">
      <c r="AG169" s="37"/>
      <c r="AH169" s="37"/>
    </row>
    <row r="170" spans="33:34" ht="12.75">
      <c r="AG170" s="37"/>
      <c r="AH170" s="37"/>
    </row>
    <row r="171" spans="33:34" ht="12.75">
      <c r="AG171" s="37"/>
      <c r="AH171" s="37"/>
    </row>
    <row r="172" spans="33:34" ht="12.75">
      <c r="AG172" s="37"/>
      <c r="AH172" s="37"/>
    </row>
    <row r="173" spans="33:34" ht="12.75">
      <c r="AG173" s="37"/>
      <c r="AH173" s="37"/>
    </row>
    <row r="174" spans="33:34" ht="12.75">
      <c r="AG174" s="37"/>
      <c r="AH174" s="37"/>
    </row>
    <row r="175" spans="33:34" ht="12.75">
      <c r="AG175" s="37"/>
      <c r="AH175" s="37"/>
    </row>
    <row r="176" spans="33:34" ht="12.75">
      <c r="AG176" s="37"/>
      <c r="AH176" s="37"/>
    </row>
    <row r="177" spans="33:34" ht="12.75">
      <c r="AG177" s="37"/>
      <c r="AH177" s="37"/>
    </row>
    <row r="178" spans="33:34" ht="12.75">
      <c r="AG178" s="37"/>
      <c r="AH178" s="37"/>
    </row>
    <row r="179" spans="33:34" ht="12.75">
      <c r="AG179" s="37"/>
      <c r="AH179" s="37"/>
    </row>
    <row r="180" spans="33:34" ht="12.75">
      <c r="AG180" s="37"/>
      <c r="AH180" s="37"/>
    </row>
    <row r="181" spans="33:34" ht="12.75">
      <c r="AG181" s="37"/>
      <c r="AH181" s="37"/>
    </row>
    <row r="182" spans="33:34" ht="12.75">
      <c r="AG182" s="37"/>
      <c r="AH182" s="37"/>
    </row>
    <row r="183" spans="33:34" ht="12.75">
      <c r="AG183" s="37"/>
      <c r="AH183" s="37"/>
    </row>
    <row r="184" spans="33:34" ht="12.75">
      <c r="AG184" s="37"/>
      <c r="AH184" s="37"/>
    </row>
    <row r="185" spans="33:34" ht="12.75">
      <c r="AG185" s="37"/>
      <c r="AH185" s="37"/>
    </row>
    <row r="186" spans="33:34" ht="12.75">
      <c r="AG186" s="37"/>
      <c r="AH186" s="37"/>
    </row>
    <row r="187" spans="33:34" ht="12.75">
      <c r="AG187" s="37"/>
      <c r="AH187" s="37"/>
    </row>
    <row r="188" spans="33:34" ht="12.75">
      <c r="AG188" s="37"/>
      <c r="AH188" s="37"/>
    </row>
    <row r="189" spans="33:34" ht="12.75">
      <c r="AG189" s="37"/>
      <c r="AH189" s="37"/>
    </row>
    <row r="190" spans="33:34" ht="12.75">
      <c r="AG190" s="37"/>
      <c r="AH190" s="37"/>
    </row>
    <row r="191" spans="33:34" ht="12.75">
      <c r="AG191" s="37"/>
      <c r="AH191" s="37"/>
    </row>
    <row r="192" spans="33:34" ht="12.75">
      <c r="AG192" s="37"/>
      <c r="AH192" s="37"/>
    </row>
    <row r="193" spans="33:34" ht="12.75">
      <c r="AG193" s="37"/>
      <c r="AH193" s="37"/>
    </row>
    <row r="194" spans="33:34" ht="12.75">
      <c r="AG194" s="37"/>
      <c r="AH194" s="37"/>
    </row>
    <row r="195" spans="33:34" ht="12.75">
      <c r="AG195" s="37"/>
      <c r="AH195" s="37"/>
    </row>
    <row r="196" spans="33:34" ht="12.75">
      <c r="AG196" s="37"/>
      <c r="AH196" s="37"/>
    </row>
    <row r="197" spans="33:34" ht="12.75">
      <c r="AG197" s="37"/>
      <c r="AH197" s="37"/>
    </row>
    <row r="198" spans="33:34" ht="12.75">
      <c r="AG198" s="37"/>
      <c r="AH198" s="37"/>
    </row>
    <row r="199" spans="33:34" ht="12.75">
      <c r="AG199" s="37"/>
      <c r="AH199" s="37"/>
    </row>
    <row r="200" spans="33:34" ht="12.75">
      <c r="AG200" s="37"/>
      <c r="AH200" s="37"/>
    </row>
    <row r="201" spans="33:34" ht="12.75">
      <c r="AG201" s="37"/>
      <c r="AH201" s="37"/>
    </row>
    <row r="202" spans="33:34" ht="12.75">
      <c r="AG202" s="37"/>
      <c r="AH202" s="37"/>
    </row>
    <row r="203" spans="33:34" ht="12.75">
      <c r="AG203" s="37"/>
      <c r="AH203" s="37"/>
    </row>
    <row r="204" spans="33:34" ht="12.75">
      <c r="AG204" s="37"/>
      <c r="AH204" s="37"/>
    </row>
    <row r="205" spans="33:34" ht="12.75">
      <c r="AG205" s="37"/>
      <c r="AH205" s="37"/>
    </row>
    <row r="206" spans="33:34" ht="12.75">
      <c r="AG206" s="37"/>
      <c r="AH206" s="37"/>
    </row>
    <row r="207" spans="33:34" ht="12.75">
      <c r="AG207" s="37"/>
      <c r="AH207" s="37"/>
    </row>
    <row r="208" spans="33:34" ht="12.75">
      <c r="AG208" s="37"/>
      <c r="AH208" s="37"/>
    </row>
    <row r="209" spans="33:34" ht="12.75">
      <c r="AG209" s="37"/>
      <c r="AH209" s="37"/>
    </row>
    <row r="210" spans="33:34" ht="12.75">
      <c r="AG210" s="37"/>
      <c r="AH210" s="37"/>
    </row>
    <row r="211" spans="33:34" ht="12.75">
      <c r="AG211" s="37"/>
      <c r="AH211" s="37"/>
    </row>
    <row r="212" spans="33:34" ht="12.75">
      <c r="AG212" s="37"/>
      <c r="AH212" s="37"/>
    </row>
    <row r="213" spans="33:34" ht="12.75">
      <c r="AG213" s="37"/>
      <c r="AH213" s="37"/>
    </row>
    <row r="214" spans="33:34" ht="12.75">
      <c r="AG214" s="37"/>
      <c r="AH214" s="37"/>
    </row>
    <row r="215" spans="33:34" ht="12.75">
      <c r="AG215" s="37"/>
      <c r="AH215" s="37"/>
    </row>
    <row r="216" spans="33:34" ht="12.75">
      <c r="AG216" s="37"/>
      <c r="AH216" s="37"/>
    </row>
    <row r="217" spans="33:34" ht="12.75">
      <c r="AG217" s="37"/>
      <c r="AH217" s="37"/>
    </row>
    <row r="218" spans="33:34" ht="12.75">
      <c r="AG218" s="37"/>
      <c r="AH218" s="37"/>
    </row>
    <row r="219" spans="33:34" ht="12.75">
      <c r="AG219" s="37"/>
      <c r="AH219" s="37"/>
    </row>
    <row r="220" spans="33:34" ht="12.75">
      <c r="AG220" s="37"/>
      <c r="AH220" s="37"/>
    </row>
    <row r="221" spans="33:34" ht="12.75">
      <c r="AG221" s="37"/>
      <c r="AH221" s="37"/>
    </row>
    <row r="222" spans="33:34" ht="12.75">
      <c r="AG222" s="37"/>
      <c r="AH222" s="37"/>
    </row>
    <row r="223" spans="33:34" ht="12.75">
      <c r="AG223" s="37"/>
      <c r="AH223" s="37"/>
    </row>
    <row r="224" spans="33:34" ht="12.75">
      <c r="AG224" s="37"/>
      <c r="AH224" s="37"/>
    </row>
    <row r="225" spans="33:34" ht="12.75">
      <c r="AG225" s="37"/>
      <c r="AH225" s="37"/>
    </row>
    <row r="226" spans="33:34" ht="12.75">
      <c r="AG226" s="37"/>
      <c r="AH226" s="37"/>
    </row>
    <row r="227" spans="33:34" ht="12.75">
      <c r="AG227" s="37"/>
      <c r="AH227" s="37"/>
    </row>
    <row r="228" spans="33:34" ht="12.75">
      <c r="AG228" s="37"/>
      <c r="AH228" s="37"/>
    </row>
    <row r="229" spans="33:34" ht="12.75">
      <c r="AG229" s="37"/>
      <c r="AH229" s="37"/>
    </row>
    <row r="230" spans="33:34" ht="12.75">
      <c r="AG230" s="37"/>
      <c r="AH230" s="37"/>
    </row>
    <row r="231" spans="33:34" ht="12.75">
      <c r="AG231" s="37"/>
      <c r="AH231" s="37"/>
    </row>
    <row r="232" spans="33:34" ht="12.75">
      <c r="AG232" s="37"/>
      <c r="AH232" s="37"/>
    </row>
    <row r="233" spans="33:34" ht="12.75">
      <c r="AG233" s="37"/>
      <c r="AH233" s="37"/>
    </row>
    <row r="234" spans="33:34" ht="12.75">
      <c r="AG234" s="37"/>
      <c r="AH234" s="37"/>
    </row>
    <row r="235" spans="33:34" ht="12.75">
      <c r="AG235" s="37"/>
      <c r="AH235" s="37"/>
    </row>
  </sheetData>
  <sheetProtection password="CAF5" sheet="1" objects="1" scenarios="1"/>
  <mergeCells count="37">
    <mergeCell ref="AL8:AM8"/>
    <mergeCell ref="Z8:AA8"/>
    <mergeCell ref="AC8:AD8"/>
    <mergeCell ref="AF8:AG8"/>
    <mergeCell ref="AI8:AJ8"/>
    <mergeCell ref="N8:O8"/>
    <mergeCell ref="Q8:R8"/>
    <mergeCell ref="T8:U8"/>
    <mergeCell ref="W8:X8"/>
    <mergeCell ref="B8:C8"/>
    <mergeCell ref="E8:F8"/>
    <mergeCell ref="H8:I8"/>
    <mergeCell ref="K8:L8"/>
    <mergeCell ref="AC7:AD7"/>
    <mergeCell ref="AF7:AG7"/>
    <mergeCell ref="AI7:AJ7"/>
    <mergeCell ref="AL7:AM7"/>
    <mergeCell ref="AI6:AJ6"/>
    <mergeCell ref="B7:C7"/>
    <mergeCell ref="E7:F7"/>
    <mergeCell ref="H7:I7"/>
    <mergeCell ref="K7:L7"/>
    <mergeCell ref="N7:O7"/>
    <mergeCell ref="Q7:R7"/>
    <mergeCell ref="T7:U7"/>
    <mergeCell ref="W7:X7"/>
    <mergeCell ref="Z7:AA7"/>
    <mergeCell ref="A1:AL1"/>
    <mergeCell ref="A3:AL3"/>
    <mergeCell ref="A4:AL4"/>
    <mergeCell ref="B6:C6"/>
    <mergeCell ref="H6:I6"/>
    <mergeCell ref="K6:L6"/>
    <mergeCell ref="N6:O6"/>
    <mergeCell ref="Q6:R6"/>
    <mergeCell ref="W6:X6"/>
    <mergeCell ref="AC6:AD6"/>
  </mergeCells>
  <printOptions horizontalCentered="1"/>
  <pageMargins left="0.2" right="0.25" top="0.87" bottom="0.88" header="0.67" footer="0.5"/>
  <pageSetup fitToHeight="1" fitToWidth="1" horizontalDpi="600" verticalDpi="600" orientation="landscape" scale="65" r:id="rId1"/>
  <headerFooter alignWithMargins="0">
    <oddFooter>&amp;L&amp;"Arial,Italic"&amp;9MSDE-DBS  10  / 2008&amp;C- 4 -&amp;R&amp;"Arial,Italic"&amp;9Selected Financial Data - Part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="85" zoomScaleNormal="85" workbookViewId="0" topLeftCell="A4">
      <selection activeCell="C41" sqref="C41"/>
    </sheetView>
  </sheetViews>
  <sheetFormatPr defaultColWidth="9.140625" defaultRowHeight="12.75"/>
  <cols>
    <col min="1" max="1" width="14.140625" style="10" bestFit="1" customWidth="1"/>
    <col min="2" max="2" width="9.28125" style="10" customWidth="1"/>
    <col min="3" max="3" width="8.00390625" style="10" customWidth="1"/>
    <col min="4" max="4" width="2.421875" style="10" customWidth="1"/>
    <col min="5" max="5" width="8.00390625" style="10" customWidth="1"/>
    <col min="6" max="6" width="1.421875" style="10" customWidth="1"/>
    <col min="7" max="7" width="9.28125" style="10" customWidth="1"/>
    <col min="8" max="8" width="2.00390625" style="10" customWidth="1"/>
    <col min="9" max="9" width="9.7109375" style="10" customWidth="1"/>
    <col min="10" max="10" width="3.57421875" style="10" customWidth="1"/>
    <col min="11" max="11" width="9.421875" style="10" customWidth="1"/>
    <col min="12" max="12" width="2.7109375" style="10" customWidth="1"/>
    <col min="13" max="13" width="8.7109375" style="10" customWidth="1"/>
    <col min="14" max="14" width="2.140625" style="10" customWidth="1"/>
    <col min="15" max="15" width="8.28125" style="10" customWidth="1"/>
    <col min="16" max="16" width="2.28125" style="10" customWidth="1"/>
    <col min="17" max="17" width="7.57421875" style="10" customWidth="1"/>
    <col min="18" max="18" width="1.421875" style="10" customWidth="1"/>
    <col min="19" max="19" width="8.28125" style="10" customWidth="1"/>
    <col min="20" max="20" width="2.00390625" style="10" customWidth="1"/>
    <col min="21" max="21" width="7.8515625" style="10" customWidth="1"/>
    <col min="22" max="22" width="1.57421875" style="10" customWidth="1"/>
    <col min="23" max="23" width="7.8515625" style="10" customWidth="1"/>
    <col min="24" max="24" width="1.8515625" style="10" customWidth="1"/>
    <col min="25" max="25" width="7.8515625" style="10" customWidth="1"/>
    <col min="26" max="26" width="0.85546875" style="10" customWidth="1"/>
    <col min="27" max="16384" width="9.140625" style="10" customWidth="1"/>
  </cols>
  <sheetData>
    <row r="1" spans="1:25" ht="12.75">
      <c r="A1" s="256" t="s">
        <v>117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3" spans="1:25" ht="12.75">
      <c r="A3" s="257" t="s">
        <v>192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</row>
    <row r="5" spans="1:26" ht="13.5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7:12" ht="15" customHeight="1" thickTop="1">
      <c r="G6" s="254" t="s">
        <v>112</v>
      </c>
      <c r="H6" s="254"/>
      <c r="I6" s="254"/>
      <c r="J6" s="254"/>
      <c r="K6" s="254"/>
      <c r="L6" s="93"/>
    </row>
    <row r="7" spans="1:25" ht="12.75">
      <c r="A7" s="3" t="s">
        <v>114</v>
      </c>
      <c r="C7" s="54"/>
      <c r="D7" s="54"/>
      <c r="E7" s="255" t="s">
        <v>26</v>
      </c>
      <c r="F7" s="255"/>
      <c r="G7" s="54"/>
      <c r="H7" s="54"/>
      <c r="I7" s="258" t="s">
        <v>30</v>
      </c>
      <c r="J7" s="258"/>
      <c r="K7" s="255" t="s">
        <v>32</v>
      </c>
      <c r="L7" s="255"/>
      <c r="M7" s="54"/>
      <c r="N7" s="54"/>
      <c r="O7" s="255" t="s">
        <v>36</v>
      </c>
      <c r="P7" s="255"/>
      <c r="Q7" s="54"/>
      <c r="R7" s="54"/>
      <c r="S7" s="255" t="s">
        <v>36</v>
      </c>
      <c r="T7" s="255"/>
      <c r="U7" s="54"/>
      <c r="V7" s="54"/>
      <c r="W7" s="255" t="s">
        <v>45</v>
      </c>
      <c r="X7" s="255"/>
      <c r="Y7" s="54"/>
    </row>
    <row r="8" spans="1:26" ht="12.75">
      <c r="A8" t="s">
        <v>35</v>
      </c>
      <c r="B8" s="57" t="s">
        <v>77</v>
      </c>
      <c r="C8" s="255" t="s">
        <v>24</v>
      </c>
      <c r="D8" s="255"/>
      <c r="E8" s="255" t="s">
        <v>24</v>
      </c>
      <c r="F8" s="255"/>
      <c r="G8" s="255" t="s">
        <v>29</v>
      </c>
      <c r="H8" s="255"/>
      <c r="I8" s="255" t="s">
        <v>27</v>
      </c>
      <c r="J8" s="255"/>
      <c r="K8" s="255" t="s">
        <v>27</v>
      </c>
      <c r="L8" s="255"/>
      <c r="M8" s="255" t="s">
        <v>34</v>
      </c>
      <c r="N8" s="255"/>
      <c r="O8" s="255" t="s">
        <v>38</v>
      </c>
      <c r="P8" s="255"/>
      <c r="Q8" s="255" t="s">
        <v>40</v>
      </c>
      <c r="R8" s="255"/>
      <c r="S8" s="255" t="s">
        <v>41</v>
      </c>
      <c r="T8" s="255"/>
      <c r="U8" s="255" t="s">
        <v>113</v>
      </c>
      <c r="V8" s="255"/>
      <c r="W8" s="255" t="s">
        <v>46</v>
      </c>
      <c r="X8" s="255"/>
      <c r="Y8" s="255" t="s">
        <v>47</v>
      </c>
      <c r="Z8" s="255"/>
    </row>
    <row r="9" spans="1:26" ht="12.75">
      <c r="A9" s="8" t="s">
        <v>115</v>
      </c>
      <c r="B9" s="60" t="s">
        <v>116</v>
      </c>
      <c r="C9" s="254" t="s">
        <v>25</v>
      </c>
      <c r="D9" s="254"/>
      <c r="E9" s="254" t="s">
        <v>25</v>
      </c>
      <c r="F9" s="254"/>
      <c r="G9" s="254" t="s">
        <v>28</v>
      </c>
      <c r="H9" s="254"/>
      <c r="I9" s="254" t="s">
        <v>31</v>
      </c>
      <c r="J9" s="254"/>
      <c r="K9" s="254" t="s">
        <v>33</v>
      </c>
      <c r="L9" s="254"/>
      <c r="M9" s="254" t="s">
        <v>35</v>
      </c>
      <c r="N9" s="254"/>
      <c r="O9" s="254" t="s">
        <v>39</v>
      </c>
      <c r="P9" s="254"/>
      <c r="Q9" s="254" t="s">
        <v>39</v>
      </c>
      <c r="R9" s="254"/>
      <c r="S9" s="254" t="s">
        <v>42</v>
      </c>
      <c r="T9" s="254"/>
      <c r="U9" s="254" t="s">
        <v>44</v>
      </c>
      <c r="V9" s="254"/>
      <c r="W9" s="254" t="s">
        <v>44</v>
      </c>
      <c r="X9" s="254"/>
      <c r="Y9" s="254" t="s">
        <v>48</v>
      </c>
      <c r="Z9" s="254"/>
    </row>
    <row r="10" spans="1:25" s="55" customFormat="1" ht="12.75">
      <c r="A10" s="83" t="s">
        <v>76</v>
      </c>
      <c r="B10" s="55">
        <f>SUM(C10:Y10)</f>
        <v>607.9219965369846</v>
      </c>
      <c r="C10" s="10">
        <f>Tbl5a!C9/Tbl11!C9</f>
        <v>20.877750330608652</v>
      </c>
      <c r="E10" s="10">
        <f>Tbl5a!E9/Tbl11!C9</f>
        <v>16.788468949178387</v>
      </c>
      <c r="G10" s="10">
        <f>Tbl5a!G9/Tbl11!C9</f>
        <v>194.88946905149237</v>
      </c>
      <c r="I10" s="10">
        <f>Tbl5a!I9/Tbl11!C9</f>
        <v>29.501514111595327</v>
      </c>
      <c r="K10" s="10">
        <f>Tbl5a!K9/Tbl11!C9</f>
        <v>46.64039233845028</v>
      </c>
      <c r="M10" s="10">
        <f>Tbl5a!M9/Tbl11!C9</f>
        <v>177.14656146623315</v>
      </c>
      <c r="O10" s="10">
        <f>Tbl5a!O9/Tbl11!C9</f>
        <v>5.344478864767613</v>
      </c>
      <c r="Q10" s="10">
        <f>Tbl5a!Q9/Tbl11!C9</f>
        <v>2.4709277774082787</v>
      </c>
      <c r="S10" s="10">
        <f>Tbl5a!S9/Tbl11!C9</f>
        <v>7.2458666298862235</v>
      </c>
      <c r="U10" s="10">
        <f>Tbl5a!U9/Tbl11!C9</f>
        <v>0.6379030277306286</v>
      </c>
      <c r="W10" s="10">
        <f>Tbl5a!W9/Tbl11!C9</f>
        <v>0.043461802945504724</v>
      </c>
      <c r="Y10" s="10">
        <f>Tbl5a!Y9/Tbl11!C9</f>
        <v>106.3352021866881</v>
      </c>
    </row>
    <row r="11" ht="12.75">
      <c r="A11" s="3"/>
    </row>
    <row r="12" spans="1:25" ht="12.75">
      <c r="A12" s="3" t="s">
        <v>52</v>
      </c>
      <c r="B12" s="10">
        <f>SUM(C12:Y12)</f>
        <v>919.0767597934685</v>
      </c>
      <c r="C12" s="10">
        <f>Tbl5a!C11/Tbl11!C11</f>
        <v>0</v>
      </c>
      <c r="E12" s="10">
        <f>Tbl5a!E11/Tbl11!C11</f>
        <v>14.603395646385158</v>
      </c>
      <c r="G12" s="10">
        <f>Tbl5a!G11/Tbl11!C11</f>
        <v>339.43240531266576</v>
      </c>
      <c r="I12" s="10">
        <f>Tbl5a!I11/Tbl11!C11</f>
        <v>57.24649340246583</v>
      </c>
      <c r="K12" s="10">
        <f>Tbl5a!K11/Tbl11!C11</f>
        <v>43.17921695550047</v>
      </c>
      <c r="M12" s="10">
        <f>Tbl5a!M11/Tbl11!C11</f>
        <v>263.8888161241787</v>
      </c>
      <c r="O12" s="10">
        <f>Tbl5a!O11/Tbl11!C11</f>
        <v>0</v>
      </c>
      <c r="Q12" s="10">
        <f>Tbl5a!Q11/Tbl11!C11</f>
        <v>0</v>
      </c>
      <c r="S12" s="10">
        <f>Tbl5a!S11/Tbl11!C11</f>
        <v>6.587749910697856</v>
      </c>
      <c r="U12" s="10">
        <f>Tbl5a!U11/Tbl11!C11</f>
        <v>0.5805667709427059</v>
      </c>
      <c r="W12" s="10">
        <f>Tbl5a!W11/Tbl11!C11</f>
        <v>0</v>
      </c>
      <c r="Y12" s="10">
        <f>Tbl5a!Y11/Tbl11!C11</f>
        <v>193.55811567063205</v>
      </c>
    </row>
    <row r="13" spans="1:25" ht="12.75">
      <c r="A13" s="3" t="s">
        <v>53</v>
      </c>
      <c r="B13" s="10">
        <f aca="true" t="shared" si="0" ref="B13:B39">SUM(C13:Y13)</f>
        <v>496.632518880797</v>
      </c>
      <c r="C13" s="10">
        <f>Tbl5a!C12/Tbl11!C12</f>
        <v>14.18275635215419</v>
      </c>
      <c r="E13" s="10">
        <f>Tbl5a!E12/Tbl11!C12</f>
        <v>17.28390521432252</v>
      </c>
      <c r="G13" s="10">
        <f>Tbl5a!G12/Tbl11!C12</f>
        <v>131.77018757876772</v>
      </c>
      <c r="I13" s="10">
        <f>Tbl5a!I12/Tbl11!C12</f>
        <v>13.047193187282547</v>
      </c>
      <c r="K13" s="10">
        <f>Tbl5a!K12/Tbl11!C12</f>
        <v>18.956115310471517</v>
      </c>
      <c r="M13" s="10">
        <f>Tbl5a!M12/Tbl11!C12</f>
        <v>188.61326444589096</v>
      </c>
      <c r="O13" s="10">
        <f>Tbl5a!O12/Tbl11!C12</f>
        <v>3.04358419409745</v>
      </c>
      <c r="Q13" s="10">
        <f>Tbl5a!Q12/Tbl11!C12</f>
        <v>0</v>
      </c>
      <c r="S13" s="10">
        <f>Tbl5a!S12/Tbl11!C12</f>
        <v>2.068088522775119</v>
      </c>
      <c r="U13" s="10">
        <f>Tbl5a!U12/Tbl11!C12</f>
        <v>1.3452254606847842</v>
      </c>
      <c r="W13" s="10">
        <f>Tbl5a!W12/Tbl11!C12</f>
        <v>0</v>
      </c>
      <c r="Y13" s="10">
        <f>Tbl5a!Y12/Tbl11!C12</f>
        <v>106.3221986143502</v>
      </c>
    </row>
    <row r="14" spans="1:25" ht="12.75">
      <c r="A14" s="3" t="s">
        <v>75</v>
      </c>
      <c r="B14" s="10">
        <f t="shared" si="0"/>
        <v>1331.3365522907627</v>
      </c>
      <c r="C14" s="10">
        <f>Tbl5a!C13/Tbl11!C13</f>
        <v>92.39192296804644</v>
      </c>
      <c r="E14" s="10">
        <f>Tbl5a!E13/Tbl11!C13</f>
        <v>37.20814126209151</v>
      </c>
      <c r="G14" s="10">
        <f>Tbl5a!G13/Tbl11!C13</f>
        <v>479.021084310346</v>
      </c>
      <c r="I14" s="10">
        <f>Tbl5a!I13/Tbl11!C13</f>
        <v>93.27036258097083</v>
      </c>
      <c r="K14" s="10">
        <f>Tbl5a!K13/Tbl11!C13</f>
        <v>164.03476238226264</v>
      </c>
      <c r="M14" s="10">
        <f>Tbl5a!M13/Tbl11!C13</f>
        <v>248.06935823284837</v>
      </c>
      <c r="O14" s="10">
        <f>Tbl5a!O13/Tbl11!C13</f>
        <v>7.77494877247364</v>
      </c>
      <c r="Q14" s="10">
        <f>Tbl5a!Q13/Tbl11!C13</f>
        <v>0</v>
      </c>
      <c r="S14" s="10">
        <f>Tbl5a!S13/Tbl11!C13</f>
        <v>18.67450855654739</v>
      </c>
      <c r="U14" s="10">
        <f>Tbl5a!U13/Tbl11!C13</f>
        <v>0.8287284336258895</v>
      </c>
      <c r="W14" s="10">
        <f>Tbl5a!W13/Tbl11!C13</f>
        <v>0</v>
      </c>
      <c r="Y14" s="10">
        <f>Tbl5a!Y13/Tbl11!C13</f>
        <v>190.06273479154984</v>
      </c>
    </row>
    <row r="15" spans="1:25" ht="12.75">
      <c r="A15" s="3" t="s">
        <v>54</v>
      </c>
      <c r="B15" s="10">
        <f t="shared" si="0"/>
        <v>648.0355969654734</v>
      </c>
      <c r="C15" s="10">
        <f>Tbl5a!C14/Tbl11!C14</f>
        <v>36.79432478408898</v>
      </c>
      <c r="E15" s="10">
        <f>Tbl5a!E14/Tbl11!C14</f>
        <v>8.454149089303263</v>
      </c>
      <c r="G15" s="10">
        <f>Tbl5a!G14/Tbl11!C14</f>
        <v>185.20080228643488</v>
      </c>
      <c r="I15" s="10">
        <f>Tbl5a!I14/Tbl11!C14</f>
        <v>19.959248518562607</v>
      </c>
      <c r="K15" s="10">
        <f>Tbl5a!K14/Tbl11!C14</f>
        <v>36.28914177071618</v>
      </c>
      <c r="M15" s="10">
        <f>Tbl5a!M14/Tbl11!C14</f>
        <v>200.52791408617736</v>
      </c>
      <c r="O15" s="10">
        <f>Tbl5a!O14/Tbl11!C14</f>
        <v>12.545096857709146</v>
      </c>
      <c r="Q15" s="10">
        <f>Tbl5a!Q14/Tbl11!C14</f>
        <v>11.719628522494265</v>
      </c>
      <c r="S15" s="10">
        <f>Tbl5a!S14/Tbl11!C14</f>
        <v>11.676504891025585</v>
      </c>
      <c r="U15" s="10">
        <f>Tbl5a!U14/Tbl11!C14</f>
        <v>1.4853511548813183</v>
      </c>
      <c r="W15" s="10">
        <f>Tbl5a!W14/Tbl11!C14</f>
        <v>0</v>
      </c>
      <c r="Y15" s="10">
        <f>Tbl5a!Y14/Tbl11!C14</f>
        <v>123.38343500407989</v>
      </c>
    </row>
    <row r="16" spans="1:25" ht="12.75">
      <c r="A16" s="3" t="s">
        <v>55</v>
      </c>
      <c r="B16" s="10">
        <f t="shared" si="0"/>
        <v>318.05120381639074</v>
      </c>
      <c r="C16" s="10">
        <f>Tbl5a!C15/Tbl11!C15</f>
        <v>6.529912856782016</v>
      </c>
      <c r="E16" s="10">
        <f>Tbl5a!E15/Tbl11!C15</f>
        <v>3.7858182736687414</v>
      </c>
      <c r="G16" s="10">
        <f>Tbl5a!G15/Tbl11!C15</f>
        <v>81.38928161381433</v>
      </c>
      <c r="I16" s="10">
        <f>Tbl5a!I15/Tbl11!C15</f>
        <v>7.905080484052447</v>
      </c>
      <c r="K16" s="10">
        <f>Tbl5a!K15/Tbl11!C15</f>
        <v>7.277010379113183</v>
      </c>
      <c r="M16" s="10">
        <f>Tbl5a!M15/Tbl11!C15</f>
        <v>136.73448299616524</v>
      </c>
      <c r="O16" s="10">
        <f>Tbl5a!O15/Tbl11!C15</f>
        <v>0</v>
      </c>
      <c r="Q16" s="10">
        <f>Tbl5a!Q15/Tbl11!C15</f>
        <v>7.527812923373671</v>
      </c>
      <c r="S16" s="10">
        <f>Tbl5a!S15/Tbl11!C15</f>
        <v>2.5810925624009737</v>
      </c>
      <c r="U16" s="10">
        <f>Tbl5a!U15/Tbl11!C15</f>
        <v>0.05641920595191623</v>
      </c>
      <c r="W16" s="10">
        <f>Tbl5a!W15/Tbl11!C15</f>
        <v>0</v>
      </c>
      <c r="Y16" s="10">
        <f>Tbl5a!Y15/Tbl11!C15</f>
        <v>64.26429252106823</v>
      </c>
    </row>
    <row r="17" ht="12.75">
      <c r="A17" s="3"/>
    </row>
    <row r="18" spans="1:25" ht="12.75">
      <c r="A18" s="3" t="s">
        <v>56</v>
      </c>
      <c r="B18" s="10">
        <f t="shared" si="0"/>
        <v>757.3032944772849</v>
      </c>
      <c r="C18" s="10">
        <f>Tbl5a!C17/Tbl11!C17</f>
        <v>17.21237684842458</v>
      </c>
      <c r="E18" s="10">
        <f>Tbl5a!E17/Tbl11!C17</f>
        <v>26.29749369279782</v>
      </c>
      <c r="G18" s="10">
        <f>Tbl5a!G17/Tbl11!C17</f>
        <v>169.09961328103418</v>
      </c>
      <c r="I18" s="10">
        <f>Tbl5a!I17/Tbl11!C17</f>
        <v>44.68548883118796</v>
      </c>
      <c r="K18" s="10">
        <f>Tbl5a!K17/Tbl11!C17</f>
        <v>103.92201904130526</v>
      </c>
      <c r="M18" s="10">
        <f>Tbl5a!M17/Tbl11!C17</f>
        <v>225.5551074526269</v>
      </c>
      <c r="O18" s="10">
        <f>Tbl5a!O17/Tbl11!C17</f>
        <v>12.25829328029759</v>
      </c>
      <c r="Q18" s="10">
        <f>Tbl5a!Q17/Tbl11!C17</f>
        <v>26.747231276356736</v>
      </c>
      <c r="S18" s="10">
        <f>Tbl5a!S17/Tbl11!C17</f>
        <v>15.667110472717898</v>
      </c>
      <c r="U18" s="10">
        <f>Tbl5a!U17/Tbl11!C17</f>
        <v>1.5468758632119772</v>
      </c>
      <c r="W18" s="10">
        <f>Tbl5a!W17/Tbl11!C17</f>
        <v>0</v>
      </c>
      <c r="Y18" s="10">
        <f>Tbl5a!Y17/Tbl11!C17</f>
        <v>114.3116844373239</v>
      </c>
    </row>
    <row r="19" spans="1:25" ht="12.75">
      <c r="A19" s="3" t="s">
        <v>57</v>
      </c>
      <c r="B19" s="10">
        <f t="shared" si="0"/>
        <v>345.27430273296886</v>
      </c>
      <c r="C19" s="10">
        <f>Tbl5a!C18/Tbl11!C18</f>
        <v>7.395074281405298</v>
      </c>
      <c r="E19" s="10">
        <f>Tbl5a!E18/Tbl11!C18</f>
        <v>18.186166317816365</v>
      </c>
      <c r="G19" s="10">
        <f>Tbl5a!G18/Tbl11!C18</f>
        <v>67.81788070181192</v>
      </c>
      <c r="I19" s="10">
        <f>Tbl5a!I18/Tbl11!C18</f>
        <v>8.726697798190674</v>
      </c>
      <c r="K19" s="10">
        <f>Tbl5a!K18/Tbl11!C18</f>
        <v>9.348161955407926</v>
      </c>
      <c r="M19" s="10">
        <f>Tbl5a!M18/Tbl11!C18</f>
        <v>171.11967864321932</v>
      </c>
      <c r="O19" s="10">
        <f>Tbl5a!O18/Tbl11!C18</f>
        <v>0.036425297695960146</v>
      </c>
      <c r="Q19" s="10">
        <f>Tbl5a!Q18/Tbl11!C18</f>
        <v>1.4779099133234017</v>
      </c>
      <c r="S19" s="10">
        <f>Tbl5a!S18/Tbl11!C18</f>
        <v>3.515498576343199</v>
      </c>
      <c r="U19" s="10">
        <f>Tbl5a!U18/Tbl11!C18</f>
        <v>0</v>
      </c>
      <c r="W19" s="10">
        <f>Tbl5a!W18/Tbl11!C18</f>
        <v>0</v>
      </c>
      <c r="Y19" s="10">
        <f>Tbl5a!Y18/Tbl11!C18</f>
        <v>57.65080924775481</v>
      </c>
    </row>
    <row r="20" spans="1:25" ht="12.75">
      <c r="A20" s="3" t="s">
        <v>58</v>
      </c>
      <c r="B20" s="10">
        <f t="shared" si="0"/>
        <v>441.5750726890062</v>
      </c>
      <c r="C20" s="10">
        <f>Tbl5a!C19/Tbl11!C19</f>
        <v>10.246243897717557</v>
      </c>
      <c r="E20" s="10">
        <f>Tbl5a!E19/Tbl11!C19</f>
        <v>6.669158961293797</v>
      </c>
      <c r="G20" s="10">
        <f>Tbl5a!G19/Tbl11!C19</f>
        <v>124.03055488673715</v>
      </c>
      <c r="I20" s="10">
        <f>Tbl5a!I19/Tbl11!C19</f>
        <v>13.931107376917593</v>
      </c>
      <c r="K20" s="10">
        <f>Tbl5a!K19/Tbl11!C19</f>
        <v>5.063231287372184</v>
      </c>
      <c r="M20" s="10">
        <f>Tbl5a!M19/Tbl11!C19</f>
        <v>183.3504618922718</v>
      </c>
      <c r="O20" s="10">
        <f>Tbl5a!O19/Tbl11!C19</f>
        <v>0.027660420657066816</v>
      </c>
      <c r="Q20" s="10">
        <f>Tbl5a!Q19/Tbl11!C19</f>
        <v>2.4828401890422938</v>
      </c>
      <c r="S20" s="10">
        <f>Tbl5a!S19/Tbl11!C19</f>
        <v>6.873301455162506</v>
      </c>
      <c r="U20" s="10">
        <f>Tbl5a!U19/Tbl11!C19</f>
        <v>0.011794891346791543</v>
      </c>
      <c r="W20" s="10">
        <f>Tbl5a!W19/Tbl11!C19</f>
        <v>0</v>
      </c>
      <c r="Y20" s="10">
        <f>Tbl5a!Y19/Tbl11!C19</f>
        <v>88.88871743048747</v>
      </c>
    </row>
    <row r="21" spans="1:25" ht="12.75">
      <c r="A21" s="3" t="s">
        <v>59</v>
      </c>
      <c r="B21" s="10">
        <f t="shared" si="0"/>
        <v>328.52860911776474</v>
      </c>
      <c r="C21" s="10">
        <f>Tbl5a!C20/Tbl11!C20</f>
        <v>4.093088252813031</v>
      </c>
      <c r="E21" s="10">
        <f>Tbl5a!E20/Tbl11!C20</f>
        <v>3.107270479169962</v>
      </c>
      <c r="G21" s="10">
        <f>Tbl5a!G20/Tbl11!C20</f>
        <v>81.4679397289622</v>
      </c>
      <c r="I21" s="10">
        <f>Tbl5a!I20/Tbl11!C20</f>
        <v>47.495041107273046</v>
      </c>
      <c r="K21" s="10">
        <f>Tbl5a!K20/Tbl11!C20</f>
        <v>9.402842848630689</v>
      </c>
      <c r="M21" s="10">
        <f>Tbl5a!M20/Tbl11!C20</f>
        <v>126.83254953742335</v>
      </c>
      <c r="O21" s="10">
        <f>Tbl5a!O20/Tbl11!C20</f>
        <v>0</v>
      </c>
      <c r="Q21" s="10">
        <f>Tbl5a!Q20/Tbl11!C20</f>
        <v>0</v>
      </c>
      <c r="S21" s="10">
        <f>Tbl5a!S20/Tbl11!C20</f>
        <v>3.453462567694308</v>
      </c>
      <c r="U21" s="10">
        <f>Tbl5a!U20/Tbl11!C20</f>
        <v>0.0027065081420603013</v>
      </c>
      <c r="W21" s="10">
        <f>Tbl5a!W20/Tbl11!C20</f>
        <v>0</v>
      </c>
      <c r="Y21" s="10">
        <f>Tbl5a!Y20/Tbl11!C20</f>
        <v>52.67370808765612</v>
      </c>
    </row>
    <row r="22" spans="1:25" ht="12.75">
      <c r="A22" s="3" t="s">
        <v>60</v>
      </c>
      <c r="B22" s="10">
        <f t="shared" si="0"/>
        <v>1037.0908775343253</v>
      </c>
      <c r="C22" s="10">
        <f>Tbl5a!C21/Tbl11!C21</f>
        <v>41.42188861128922</v>
      </c>
      <c r="E22" s="10">
        <f>Tbl5a!E21/Tbl11!C21</f>
        <v>9.09133741625948</v>
      </c>
      <c r="G22" s="10">
        <f>Tbl5a!G21/Tbl11!C21</f>
        <v>355.0118684914546</v>
      </c>
      <c r="I22" s="10">
        <f>Tbl5a!I21/Tbl11!C21</f>
        <v>65.62052223131177</v>
      </c>
      <c r="K22" s="10">
        <f>Tbl5a!K21/Tbl11!C21</f>
        <v>55.3115125251498</v>
      </c>
      <c r="M22" s="10">
        <f>Tbl5a!M21/Tbl11!C21</f>
        <v>353.18336023347854</v>
      </c>
      <c r="O22" s="10">
        <f>Tbl5a!O21/Tbl11!C21</f>
        <v>0</v>
      </c>
      <c r="Q22" s="10">
        <f>Tbl5a!Q21/Tbl11!C21</f>
        <v>6.229410334077694</v>
      </c>
      <c r="S22" s="10">
        <f>Tbl5a!S21/Tbl11!C21</f>
        <v>6.742428530367685</v>
      </c>
      <c r="U22" s="10">
        <f>Tbl5a!U21/Tbl11!C21</f>
        <v>2.09332286807137</v>
      </c>
      <c r="W22" s="10">
        <f>Tbl5a!W21/Tbl11!C21</f>
        <v>0</v>
      </c>
      <c r="Y22" s="10">
        <f>Tbl5a!Y21/Tbl11!C21</f>
        <v>142.38522629286518</v>
      </c>
    </row>
    <row r="23" ht="12.75">
      <c r="A23" s="3"/>
    </row>
    <row r="24" spans="1:25" ht="12.75">
      <c r="A24" s="3" t="s">
        <v>61</v>
      </c>
      <c r="B24" s="10">
        <f t="shared" si="0"/>
        <v>347.2618519843518</v>
      </c>
      <c r="C24" s="10">
        <f>Tbl5a!C23/Tbl11!C23</f>
        <v>2.57655062151525</v>
      </c>
      <c r="E24" s="10">
        <f>Tbl5a!E23/Tbl11!C23</f>
        <v>6.087134345474268</v>
      </c>
      <c r="G24" s="10">
        <f>Tbl5a!G23/Tbl11!C23</f>
        <v>91.8010031199595</v>
      </c>
      <c r="I24" s="10">
        <f>Tbl5a!I23/Tbl11!C23</f>
        <v>5.149127282545868</v>
      </c>
      <c r="K24" s="10">
        <f>Tbl5a!K23/Tbl11!C23</f>
        <v>10.22617048940741</v>
      </c>
      <c r="M24" s="10">
        <f>Tbl5a!M23/Tbl11!C23</f>
        <v>153.63877763535763</v>
      </c>
      <c r="O24" s="10">
        <f>Tbl5a!O23/Tbl11!C23</f>
        <v>0.39636490272640407</v>
      </c>
      <c r="Q24" s="10">
        <f>Tbl5a!Q23/Tbl11!C23</f>
        <v>0</v>
      </c>
      <c r="S24" s="10">
        <f>Tbl5a!S23/Tbl11!C23</f>
        <v>1.1816554218577173</v>
      </c>
      <c r="U24" s="10">
        <f>Tbl5a!U23/Tbl11!C23</f>
        <v>0.16476482701612852</v>
      </c>
      <c r="W24" s="10">
        <f>Tbl5a!W23/Tbl11!C23</f>
        <v>0.6019968585178643</v>
      </c>
      <c r="Y24" s="10">
        <f>Tbl5a!Y23/Tbl11!C23</f>
        <v>75.4383064799737</v>
      </c>
    </row>
    <row r="25" spans="1:25" ht="12.75">
      <c r="A25" s="3" t="s">
        <v>62</v>
      </c>
      <c r="B25" s="10">
        <f t="shared" si="0"/>
        <v>753.4406283384568</v>
      </c>
      <c r="C25" s="10">
        <f>Tbl5a!C24/Tbl11!C24</f>
        <v>15.996154097717314</v>
      </c>
      <c r="E25" s="10">
        <f>Tbl5a!E24/Tbl11!C24</f>
        <v>14.67389626528877</v>
      </c>
      <c r="G25" s="10">
        <f>Tbl5a!G24/Tbl11!C24</f>
        <v>339.0297228944557</v>
      </c>
      <c r="I25" s="10">
        <f>Tbl5a!I24/Tbl11!C24</f>
        <v>43.01545991671573</v>
      </c>
      <c r="K25" s="10">
        <f>Tbl5a!K24/Tbl11!C24</f>
        <v>26.31943663200122</v>
      </c>
      <c r="M25" s="10">
        <f>Tbl5a!M24/Tbl11!C24</f>
        <v>159.6250681317723</v>
      </c>
      <c r="O25" s="10">
        <f>Tbl5a!O24/Tbl11!C24</f>
        <v>0.22434429982340245</v>
      </c>
      <c r="Q25" s="10">
        <f>Tbl5a!Q24/Tbl11!C24</f>
        <v>0.027252708919266577</v>
      </c>
      <c r="S25" s="10">
        <f>Tbl5a!S24/Tbl11!C24</f>
        <v>1.6509407635118931</v>
      </c>
      <c r="U25" s="10">
        <f>Tbl5a!U24/Tbl11!C24</f>
        <v>0.01711470120129941</v>
      </c>
      <c r="W25" s="10">
        <f>Tbl5a!W24/Tbl11!C24</f>
        <v>0</v>
      </c>
      <c r="Y25" s="10">
        <f>Tbl5a!Y24/Tbl11!C24</f>
        <v>152.86123792704996</v>
      </c>
    </row>
    <row r="26" spans="1:25" ht="12.75">
      <c r="A26" s="3" t="s">
        <v>63</v>
      </c>
      <c r="B26" s="10">
        <f t="shared" si="0"/>
        <v>429.01700451566444</v>
      </c>
      <c r="C26" s="10">
        <f>Tbl5a!C25/Tbl11!C25</f>
        <v>8.129515380253828</v>
      </c>
      <c r="E26" s="10">
        <f>Tbl5a!E25/Tbl11!C25</f>
        <v>11.971593717672445</v>
      </c>
      <c r="G26" s="10">
        <f>Tbl5a!G25/Tbl11!C25</f>
        <v>96.66156441410968</v>
      </c>
      <c r="I26" s="10">
        <f>Tbl5a!I25/Tbl11!C25</f>
        <v>11.110027375348057</v>
      </c>
      <c r="K26" s="10">
        <f>Tbl5a!K25/Tbl11!C25</f>
        <v>23.929939473494336</v>
      </c>
      <c r="M26" s="10">
        <f>Tbl5a!M25/Tbl11!C25</f>
        <v>181.92273467274921</v>
      </c>
      <c r="O26" s="10">
        <f>Tbl5a!O25/Tbl11!C25</f>
        <v>0</v>
      </c>
      <c r="Q26" s="10">
        <f>Tbl5a!Q25/Tbl11!C25</f>
        <v>0.5310014564091214</v>
      </c>
      <c r="S26" s="10">
        <f>Tbl5a!S25/Tbl11!C25</f>
        <v>0.3685345620117297</v>
      </c>
      <c r="U26" s="10">
        <f>Tbl5a!U25/Tbl11!C25</f>
        <v>0</v>
      </c>
      <c r="W26" s="10">
        <f>Tbl5a!W25/Tbl11!C25</f>
        <v>0</v>
      </c>
      <c r="Y26" s="10">
        <f>Tbl5a!Y25/Tbl11!C25</f>
        <v>94.39209346361605</v>
      </c>
    </row>
    <row r="27" spans="1:25" ht="12.75">
      <c r="A27" s="3" t="s">
        <v>64</v>
      </c>
      <c r="B27" s="10">
        <f t="shared" si="0"/>
        <v>290.00281862442444</v>
      </c>
      <c r="C27" s="10">
        <f>Tbl5a!C26/Tbl11!C26</f>
        <v>16.84228949011735</v>
      </c>
      <c r="E27" s="10">
        <f>Tbl5a!E26/Tbl11!C26</f>
        <v>4.095754198798568</v>
      </c>
      <c r="G27" s="10">
        <f>Tbl5a!G26/Tbl11!C26</f>
        <v>58.972454446095895</v>
      </c>
      <c r="I27" s="10">
        <f>Tbl5a!I26/Tbl11!C26</f>
        <v>7.683104830005721</v>
      </c>
      <c r="K27" s="10">
        <f>Tbl5a!K26/Tbl11!C26</f>
        <v>19.552915214520475</v>
      </c>
      <c r="M27" s="10">
        <f>Tbl5a!M26/Tbl11!C26</f>
        <v>134.4313737108786</v>
      </c>
      <c r="O27" s="10">
        <f>Tbl5a!O26/Tbl11!C26</f>
        <v>2.004770662247313</v>
      </c>
      <c r="Q27" s="10">
        <f>Tbl5a!Q26/Tbl11!C26</f>
        <v>0.09917990303259192</v>
      </c>
      <c r="S27" s="10">
        <f>Tbl5a!S26/Tbl11!C26</f>
        <v>2.567447277913935</v>
      </c>
      <c r="U27" s="10">
        <f>Tbl5a!U26/Tbl11!C26</f>
        <v>0</v>
      </c>
      <c r="W27" s="10">
        <f>Tbl5a!W26/Tbl11!C26</f>
        <v>0</v>
      </c>
      <c r="Y27" s="10">
        <f>Tbl5a!Y26/Tbl11!C26</f>
        <v>43.75352889081397</v>
      </c>
    </row>
    <row r="28" spans="1:25" ht="12.75">
      <c r="A28" s="3" t="s">
        <v>65</v>
      </c>
      <c r="B28" s="10">
        <f t="shared" si="0"/>
        <v>1062.774993961263</v>
      </c>
      <c r="C28" s="10">
        <f>Tbl5a!C27/Tbl11!C27</f>
        <v>13.50068180376736</v>
      </c>
      <c r="E28" s="10">
        <f>Tbl5a!E27/Tbl11!C27</f>
        <v>39.96947097965181</v>
      </c>
      <c r="G28" s="10">
        <f>Tbl5a!G27/Tbl11!C27</f>
        <v>410.1280418029037</v>
      </c>
      <c r="I28" s="10">
        <f>Tbl5a!I27/Tbl11!C27</f>
        <v>87.05463370168503</v>
      </c>
      <c r="K28" s="10">
        <f>Tbl5a!K27/Tbl11!C27</f>
        <v>44.79911652265909</v>
      </c>
      <c r="M28" s="10">
        <f>Tbl5a!M27/Tbl11!C27</f>
        <v>320.20597929421666</v>
      </c>
      <c r="O28" s="10">
        <f>Tbl5a!O27/Tbl11!C27</f>
        <v>0</v>
      </c>
      <c r="Q28" s="10">
        <f>Tbl5a!Q27/Tbl11!C27</f>
        <v>1.3137333023862119</v>
      </c>
      <c r="S28" s="10">
        <f>Tbl5a!S27/Tbl11!C27</f>
        <v>49.371204535732446</v>
      </c>
      <c r="U28" s="10">
        <f>Tbl5a!U27/Tbl11!C27</f>
        <v>0.335767270450402</v>
      </c>
      <c r="W28" s="10">
        <f>Tbl5a!W27/Tbl11!C27</f>
        <v>0</v>
      </c>
      <c r="Y28" s="10">
        <f>Tbl5a!Y27/Tbl11!C27</f>
        <v>96.09636474781017</v>
      </c>
    </row>
    <row r="29" ht="12.75">
      <c r="A29" s="3"/>
    </row>
    <row r="30" spans="1:25" ht="12.75">
      <c r="A30" s="141" t="s">
        <v>153</v>
      </c>
      <c r="B30" s="10">
        <f t="shared" si="0"/>
        <v>539.7116697822372</v>
      </c>
      <c r="C30" s="10">
        <f>Tbl5a!C29/Tbl11!C29</f>
        <v>2.6262816889082803</v>
      </c>
      <c r="E30" s="10">
        <f>Tbl5a!E29/Tbl11!C29</f>
        <v>18.013254725239708</v>
      </c>
      <c r="G30" s="10">
        <f>Tbl5a!G29/Tbl11!C29</f>
        <v>201.40110693634534</v>
      </c>
      <c r="I30" s="10">
        <f>Tbl5a!I29/Tbl11!C29</f>
        <v>21.066027855878385</v>
      </c>
      <c r="K30" s="10">
        <f>Tbl5a!K29/Tbl11!C29</f>
        <v>24.265488293160324</v>
      </c>
      <c r="M30" s="10">
        <f>Tbl5a!M29/Tbl11!C29</f>
        <v>155.37704979271635</v>
      </c>
      <c r="O30" s="10">
        <f>Tbl5a!O29/Tbl11!C29</f>
        <v>5.4645296564353005</v>
      </c>
      <c r="Q30" s="10">
        <f>Tbl5a!Q29/Tbl11!C29</f>
        <v>0</v>
      </c>
      <c r="S30" s="10">
        <f>Tbl5a!S29/Tbl11!C29</f>
        <v>1.0589045599772136</v>
      </c>
      <c r="U30" s="10">
        <f>Tbl5a!U29/Tbl11!C29</f>
        <v>0.7640712085558278</v>
      </c>
      <c r="W30" s="10">
        <f>Tbl5a!W29/Tbl11!C29</f>
        <v>0</v>
      </c>
      <c r="Y30" s="10">
        <f>Tbl5a!Y29/Tbl11!C29</f>
        <v>109.67495506502048</v>
      </c>
    </row>
    <row r="31" spans="1:25" ht="12.75">
      <c r="A31" s="3" t="s">
        <v>67</v>
      </c>
      <c r="B31" s="10">
        <f t="shared" si="0"/>
        <v>593.0432306872265</v>
      </c>
      <c r="C31" s="10">
        <f>Tbl5a!C30/Tbl11!C30</f>
        <v>11.87222420028564</v>
      </c>
      <c r="E31" s="10">
        <f>Tbl5a!E30/Tbl11!C30</f>
        <v>24.06295687799852</v>
      </c>
      <c r="G31" s="10">
        <f>Tbl5a!G30/Tbl11!C30</f>
        <v>198.00330808593299</v>
      </c>
      <c r="I31" s="10">
        <f>Tbl5a!I30/Tbl11!C30</f>
        <v>31.236305958309853</v>
      </c>
      <c r="K31" s="10">
        <f>Tbl5a!K30/Tbl11!C30</f>
        <v>76.85027160034345</v>
      </c>
      <c r="M31" s="10">
        <f>Tbl5a!M30/Tbl11!C30</f>
        <v>145.09485873100485</v>
      </c>
      <c r="O31" s="10">
        <f>Tbl5a!O30/Tbl11!C30</f>
        <v>4.358385135683979</v>
      </c>
      <c r="Q31" s="10">
        <f>Tbl5a!Q30/Tbl11!C30</f>
        <v>1.597601992136407</v>
      </c>
      <c r="S31" s="10">
        <f>Tbl5a!S30/Tbl11!C30</f>
        <v>11.770388900530197</v>
      </c>
      <c r="U31" s="10">
        <f>Tbl5a!U30/Tbl11!C30</f>
        <v>0.4850575179579793</v>
      </c>
      <c r="W31" s="10">
        <f>Tbl5a!W30/Tbl11!C30</f>
        <v>0.09663548031669679</v>
      </c>
      <c r="Y31" s="10">
        <f>Tbl5a!Y30/Tbl11!C30</f>
        <v>87.61523620672605</v>
      </c>
    </row>
    <row r="32" spans="1:25" ht="12.75">
      <c r="A32" s="3" t="s">
        <v>68</v>
      </c>
      <c r="B32" s="10">
        <f t="shared" si="0"/>
        <v>567.6858783325541</v>
      </c>
      <c r="C32" s="10">
        <f>Tbl5a!C31/Tbl11!C31</f>
        <v>9.649220072033872</v>
      </c>
      <c r="E32" s="10">
        <f>Tbl5a!E31/Tbl11!C31</f>
        <v>11.8454498166231</v>
      </c>
      <c r="G32" s="10">
        <f>Tbl5a!G31/Tbl11!C31</f>
        <v>192.60854529771584</v>
      </c>
      <c r="I32" s="10">
        <f>Tbl5a!I31/Tbl11!C31</f>
        <v>35.0086348462202</v>
      </c>
      <c r="K32" s="10">
        <f>Tbl5a!K31/Tbl11!C31</f>
        <v>18.834510413305853</v>
      </c>
      <c r="M32" s="10">
        <f>Tbl5a!M31/Tbl11!C31</f>
        <v>184.994446675841</v>
      </c>
      <c r="O32" s="10">
        <f>Tbl5a!O31/Tbl11!C31</f>
        <v>0</v>
      </c>
      <c r="Q32" s="10">
        <f>Tbl5a!Q31/Tbl11!C31</f>
        <v>0.5007473349443285</v>
      </c>
      <c r="S32" s="10">
        <f>Tbl5a!S31/Tbl11!C31</f>
        <v>18.2335596188921</v>
      </c>
      <c r="U32" s="10">
        <f>Tbl5a!U31/Tbl11!C31</f>
        <v>0.22229626069149883</v>
      </c>
      <c r="W32" s="10">
        <f>Tbl5a!W31/Tbl11!C31</f>
        <v>0</v>
      </c>
      <c r="Y32" s="10">
        <f>Tbl5a!Y31/Tbl11!C31</f>
        <v>95.78846799628637</v>
      </c>
    </row>
    <row r="33" spans="1:25" ht="12.75">
      <c r="A33" s="3" t="s">
        <v>69</v>
      </c>
      <c r="B33" s="10">
        <f t="shared" si="0"/>
        <v>492.8984711822014</v>
      </c>
      <c r="C33" s="10">
        <f>Tbl5a!C32/Tbl11!C32</f>
        <v>12.180719171208448</v>
      </c>
      <c r="E33" s="10">
        <f>Tbl5a!E32/Tbl11!C32</f>
        <v>10.672626101993236</v>
      </c>
      <c r="G33" s="10">
        <f>Tbl5a!G32/Tbl11!C32</f>
        <v>130.7958406027575</v>
      </c>
      <c r="I33" s="10">
        <f>Tbl5a!I32/Tbl11!C32</f>
        <v>20.318493106269976</v>
      </c>
      <c r="K33" s="10">
        <f>Tbl5a!K32/Tbl11!C32</f>
        <v>35.65787213018574</v>
      </c>
      <c r="M33" s="10">
        <f>Tbl5a!M32/Tbl11!C32</f>
        <v>170.54068458676218</v>
      </c>
      <c r="O33" s="10">
        <f>Tbl5a!O32/Tbl11!C32</f>
        <v>2.4912004199539903</v>
      </c>
      <c r="Q33" s="10">
        <f>Tbl5a!Q32/Tbl11!C32</f>
        <v>11.64681992928716</v>
      </c>
      <c r="S33" s="10">
        <f>Tbl5a!S32/Tbl11!C32</f>
        <v>8.297289752813846</v>
      </c>
      <c r="U33" s="10">
        <f>Tbl5a!U32/Tbl11!C32</f>
        <v>0</v>
      </c>
      <c r="W33" s="10">
        <f>Tbl5a!W32/Tbl11!C32</f>
        <v>0</v>
      </c>
      <c r="Y33" s="10">
        <f>Tbl5a!Y32/Tbl11!C32</f>
        <v>90.2969253809693</v>
      </c>
    </row>
    <row r="34" spans="1:25" ht="12.75">
      <c r="A34" s="3" t="s">
        <v>70</v>
      </c>
      <c r="B34" s="10">
        <f t="shared" si="0"/>
        <v>1670.7727190573228</v>
      </c>
      <c r="C34" s="10">
        <f>Tbl5a!C33/Tbl11!C33</f>
        <v>9.608083636041464</v>
      </c>
      <c r="E34" s="10">
        <f>Tbl5a!E33/Tbl11!C33</f>
        <v>49.34583503145211</v>
      </c>
      <c r="G34" s="10">
        <f>Tbl5a!G33/Tbl11!C33</f>
        <v>544.4814459112254</v>
      </c>
      <c r="I34" s="10">
        <f>Tbl5a!I33/Tbl11!C33</f>
        <v>208.86469389563212</v>
      </c>
      <c r="K34" s="10">
        <f>Tbl5a!K33/Tbl11!C33</f>
        <v>108.45589084787808</v>
      </c>
      <c r="M34" s="10">
        <f>Tbl5a!M33/Tbl11!C33</f>
        <v>229.97019225657837</v>
      </c>
      <c r="O34" s="10">
        <f>Tbl5a!O33/Tbl11!C33</f>
        <v>258.3234978293612</v>
      </c>
      <c r="Q34" s="10">
        <f>Tbl5a!Q33/Tbl11!C33</f>
        <v>3.1449277930362367</v>
      </c>
      <c r="S34" s="10">
        <f>Tbl5a!S33/Tbl11!C33</f>
        <v>12.66769203508461</v>
      </c>
      <c r="U34" s="10">
        <f>Tbl5a!U33/Tbl11!C33</f>
        <v>1.8532825374324444</v>
      </c>
      <c r="W34" s="10">
        <f>Tbl5a!W33/Tbl11!C33</f>
        <v>0</v>
      </c>
      <c r="Y34" s="10">
        <f>Tbl5a!Y33/Tbl11!C33</f>
        <v>244.0571772836006</v>
      </c>
    </row>
    <row r="35" ht="12.75">
      <c r="A35" s="3"/>
    </row>
    <row r="36" spans="1:25" ht="12.75">
      <c r="A36" s="3" t="s">
        <v>71</v>
      </c>
      <c r="B36" s="10">
        <f t="shared" si="0"/>
        <v>503.26025106551464</v>
      </c>
      <c r="C36" s="10">
        <f>Tbl5a!C35/Tbl11!C35</f>
        <v>11.779211402752871</v>
      </c>
      <c r="E36" s="10">
        <f>Tbl5a!E35/Tbl11!C35</f>
        <v>19.176167408062977</v>
      </c>
      <c r="G36" s="10">
        <f>Tbl5a!G35/Tbl11!C35</f>
        <v>174.0514521275357</v>
      </c>
      <c r="I36" s="10">
        <f>Tbl5a!I35/Tbl11!C35</f>
        <v>19.979367445326876</v>
      </c>
      <c r="K36" s="10">
        <f>Tbl5a!K35/Tbl11!C35</f>
        <v>24.666017653771807</v>
      </c>
      <c r="M36" s="10">
        <f>Tbl5a!M35/Tbl11!C35</f>
        <v>182.68624496355127</v>
      </c>
      <c r="O36" s="10">
        <f>Tbl5a!O35/Tbl11!C35</f>
        <v>3.9592891911405084</v>
      </c>
      <c r="Q36" s="10">
        <f>Tbl5a!Q35/Tbl11!C35</f>
        <v>0</v>
      </c>
      <c r="S36" s="10">
        <f>Tbl5a!S35/Tbl11!C35</f>
        <v>3.845112606842583</v>
      </c>
      <c r="U36" s="10">
        <f>Tbl5a!U35/Tbl11!C35</f>
        <v>0</v>
      </c>
      <c r="W36" s="10">
        <f>Tbl5a!W35/Tbl11!C35</f>
        <v>0</v>
      </c>
      <c r="Y36" s="10">
        <f>Tbl5a!Y35/Tbl11!C35</f>
        <v>63.117388266530035</v>
      </c>
    </row>
    <row r="37" spans="1:25" ht="12.75">
      <c r="A37" s="3" t="s">
        <v>72</v>
      </c>
      <c r="B37" s="10">
        <f t="shared" si="0"/>
        <v>556.594181282301</v>
      </c>
      <c r="C37" s="10">
        <f>Tbl5a!C36/Tbl11!C36</f>
        <v>14.271585538955238</v>
      </c>
      <c r="E37" s="10">
        <f>Tbl5a!E36/Tbl11!C36</f>
        <v>19.815703419705855</v>
      </c>
      <c r="G37" s="10">
        <f>Tbl5a!G36/Tbl11!C36</f>
        <v>193.1022791300368</v>
      </c>
      <c r="I37" s="10">
        <f>Tbl5a!I36/Tbl11!C36</f>
        <v>33.296168809030874</v>
      </c>
      <c r="K37" s="10">
        <f>Tbl5a!K36/Tbl11!C36</f>
        <v>23.811176469814725</v>
      </c>
      <c r="M37" s="10">
        <f>Tbl5a!M36/Tbl11!C36</f>
        <v>170.95116635334392</v>
      </c>
      <c r="O37" s="10">
        <f>Tbl5a!O36/Tbl11!C36</f>
        <v>1.924060973228571</v>
      </c>
      <c r="Q37" s="10">
        <f>Tbl5a!Q36/Tbl11!C36</f>
        <v>0.11674428882700733</v>
      </c>
      <c r="S37" s="10">
        <f>Tbl5a!S36/Tbl11!C36</f>
        <v>2.1646867542532577</v>
      </c>
      <c r="U37" s="10">
        <f>Tbl5a!U36/Tbl11!C36</f>
        <v>0</v>
      </c>
      <c r="W37" s="10">
        <f>Tbl5a!W36/Tbl11!C36</f>
        <v>0</v>
      </c>
      <c r="Y37" s="10">
        <f>Tbl5a!Y36/Tbl11!C36</f>
        <v>97.14060954510468</v>
      </c>
    </row>
    <row r="38" spans="1:25" ht="12.75">
      <c r="A38" s="3" t="s">
        <v>73</v>
      </c>
      <c r="B38" s="10">
        <f t="shared" si="0"/>
        <v>768.2249784133757</v>
      </c>
      <c r="C38" s="10">
        <f>Tbl5a!C37/Tbl11!C37</f>
        <v>18.59488755070896</v>
      </c>
      <c r="E38" s="10">
        <f>Tbl5a!E37/Tbl11!C37</f>
        <v>10.741967554453675</v>
      </c>
      <c r="G38" s="10">
        <f>Tbl5a!G37/Tbl11!C37</f>
        <v>281.4527972253138</v>
      </c>
      <c r="I38" s="10">
        <f>Tbl5a!I37/Tbl11!C37</f>
        <v>30.116155188776535</v>
      </c>
      <c r="K38" s="10">
        <f>Tbl5a!K37/Tbl11!C37</f>
        <v>42.29600426567531</v>
      </c>
      <c r="M38" s="10">
        <f>Tbl5a!M37/Tbl11!C37</f>
        <v>210.34664047324193</v>
      </c>
      <c r="O38" s="10">
        <f>Tbl5a!O37/Tbl11!C37</f>
        <v>0.019843600789447274</v>
      </c>
      <c r="Q38" s="10">
        <f>Tbl5a!Q37/Tbl11!C37</f>
        <v>0.19183181170930824</v>
      </c>
      <c r="S38" s="10">
        <f>Tbl5a!S37/Tbl11!C37</f>
        <v>15.474569077093996</v>
      </c>
      <c r="U38" s="10">
        <f>Tbl5a!U37/Tbl11!C37</f>
        <v>0.4353441016556497</v>
      </c>
      <c r="W38" s="10">
        <f>Tbl5a!W37/Tbl11!C37</f>
        <v>0</v>
      </c>
      <c r="Y38" s="10">
        <f>Tbl5a!Y37/Tbl11!C37</f>
        <v>158.55493756395694</v>
      </c>
    </row>
    <row r="39" spans="1:26" ht="12.75">
      <c r="A39" s="8" t="s">
        <v>74</v>
      </c>
      <c r="B39" s="31">
        <f t="shared" si="0"/>
        <v>963.0988345095326</v>
      </c>
      <c r="C39" s="31">
        <f>Tbl5a!C38/Tbl11!C38</f>
        <v>11.498880701878655</v>
      </c>
      <c r="D39" s="31"/>
      <c r="E39" s="31">
        <f>Tbl5a!E38/Tbl11!C38</f>
        <v>18.82553902974329</v>
      </c>
      <c r="F39" s="31"/>
      <c r="G39" s="31">
        <f>Tbl5a!G38/Tbl11!C38</f>
        <v>368.30284860602956</v>
      </c>
      <c r="H39" s="31"/>
      <c r="I39" s="31">
        <f>Tbl5a!I38/Tbl11!C38</f>
        <v>65.40404193528255</v>
      </c>
      <c r="J39" s="31"/>
      <c r="K39" s="31">
        <f>Tbl5a!K38/Tbl11!C38</f>
        <v>92.01063365481669</v>
      </c>
      <c r="L39" s="31"/>
      <c r="M39" s="31">
        <f>Tbl5a!M38/Tbl11!C38</f>
        <v>240.00716750507144</v>
      </c>
      <c r="N39" s="31"/>
      <c r="O39" s="31">
        <f>Tbl5a!O38/Tbl11!C38</f>
        <v>0</v>
      </c>
      <c r="P39" s="31"/>
      <c r="Q39" s="31">
        <f>Tbl5a!Q38/Tbl11!C38</f>
        <v>3.825365823758437</v>
      </c>
      <c r="R39" s="31"/>
      <c r="S39" s="31">
        <f>Tbl5a!S38/Tbl11!C38</f>
        <v>14.928927825465557</v>
      </c>
      <c r="T39" s="31"/>
      <c r="U39" s="31">
        <f>Tbl5a!U38/Tbl11!C38</f>
        <v>0.5737662693977611</v>
      </c>
      <c r="V39" s="31"/>
      <c r="W39" s="31">
        <f>Tbl5a!W38/Tbl11!C38</f>
        <v>0</v>
      </c>
      <c r="X39" s="31"/>
      <c r="Y39" s="31">
        <f>Tbl5a!Y38/Tbl11!C38</f>
        <v>147.72166315808863</v>
      </c>
      <c r="Z39" s="31"/>
    </row>
    <row r="40" ht="12.75">
      <c r="A40" s="3" t="s">
        <v>218</v>
      </c>
    </row>
    <row r="41" ht="12.75">
      <c r="A41" s="3" t="s">
        <v>221</v>
      </c>
    </row>
  </sheetData>
  <sheetProtection password="CAF5" sheet="1" objects="1" scenarios="1"/>
  <mergeCells count="33">
    <mergeCell ref="G6:K6"/>
    <mergeCell ref="A1:Y1"/>
    <mergeCell ref="A3:Y3"/>
    <mergeCell ref="C8:D8"/>
    <mergeCell ref="I7:J7"/>
    <mergeCell ref="C9:D9"/>
    <mergeCell ref="E9:F9"/>
    <mergeCell ref="E8:F8"/>
    <mergeCell ref="E7:F7"/>
    <mergeCell ref="G9:H9"/>
    <mergeCell ref="G8:H8"/>
    <mergeCell ref="I9:J9"/>
    <mergeCell ref="I8:J8"/>
    <mergeCell ref="K9:L9"/>
    <mergeCell ref="K8:L8"/>
    <mergeCell ref="K7:L7"/>
    <mergeCell ref="M9:N9"/>
    <mergeCell ref="M8:N8"/>
    <mergeCell ref="O9:P9"/>
    <mergeCell ref="O8:P8"/>
    <mergeCell ref="O7:P7"/>
    <mergeCell ref="Q9:R9"/>
    <mergeCell ref="Q8:R8"/>
    <mergeCell ref="S9:T9"/>
    <mergeCell ref="S8:T8"/>
    <mergeCell ref="S7:T7"/>
    <mergeCell ref="U9:V9"/>
    <mergeCell ref="U8:V8"/>
    <mergeCell ref="W9:X9"/>
    <mergeCell ref="W8:X8"/>
    <mergeCell ref="W7:X7"/>
    <mergeCell ref="Y9:Z9"/>
    <mergeCell ref="Y8:Z8"/>
  </mergeCells>
  <printOptions horizontalCentered="1"/>
  <pageMargins left="0.29" right="0.25" top="0.87" bottom="0.88" header="0.67" footer="0.5"/>
  <pageSetup fitToHeight="1" fitToWidth="1" horizontalDpi="600" verticalDpi="600" orientation="landscape" scale="91" r:id="rId1"/>
  <headerFooter alignWithMargins="0">
    <oddHeader>&amp;R&amp;"MS Sans Serif,Bold"&amp;24
</oddHeader>
    <oddFooter>&amp;L&amp;"Arial,Italic"&amp;9MSDE-DBS   10  /  2008&amp;C- 5 -&amp;R&amp;"Arial,Italic"&amp;9Selected Financial Data - Part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85" zoomScaleNormal="85" workbookViewId="0" topLeftCell="A1">
      <selection activeCell="B10" sqref="B10"/>
    </sheetView>
  </sheetViews>
  <sheetFormatPr defaultColWidth="9.140625" defaultRowHeight="12.75"/>
  <cols>
    <col min="1" max="1" width="14.140625" style="10" customWidth="1"/>
    <col min="2" max="2" width="13.28125" style="10" customWidth="1"/>
    <col min="3" max="3" width="8.28125" style="10" customWidth="1"/>
    <col min="4" max="4" width="9.57421875" style="10" customWidth="1"/>
    <col min="5" max="5" width="10.28125" style="10" customWidth="1"/>
    <col min="6" max="6" width="10.7109375" style="10" customWidth="1"/>
    <col min="7" max="7" width="2.421875" style="10" customWidth="1"/>
    <col min="8" max="8" width="9.28125" style="10" customWidth="1"/>
    <col min="9" max="9" width="1.57421875" style="10" customWidth="1"/>
    <col min="10" max="10" width="11.421875" style="10" customWidth="1"/>
    <col min="11" max="11" width="9.421875" style="10" customWidth="1"/>
    <col min="12" max="12" width="8.140625" style="10" customWidth="1"/>
    <col min="13" max="13" width="8.7109375" style="10" customWidth="1"/>
    <col min="14" max="15" width="9.421875" style="10" customWidth="1"/>
    <col min="16" max="16" width="11.140625" style="10" customWidth="1"/>
    <col min="17" max="16384" width="9.140625" style="10" customWidth="1"/>
  </cols>
  <sheetData>
    <row r="1" spans="1:16" ht="12.75">
      <c r="A1" s="256" t="s">
        <v>118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3" spans="1:16" ht="12.75">
      <c r="A3" s="257" t="s">
        <v>193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5" spans="1:16" ht="13.5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5:9" ht="15" customHeight="1" thickTop="1">
      <c r="E6" s="254" t="s">
        <v>112</v>
      </c>
      <c r="F6" s="254"/>
      <c r="G6" s="254"/>
      <c r="H6" s="254"/>
      <c r="I6" s="66"/>
    </row>
    <row r="7" spans="1:16" ht="12.75">
      <c r="A7" s="3" t="s">
        <v>114</v>
      </c>
      <c r="C7" s="54"/>
      <c r="D7" s="54" t="s">
        <v>26</v>
      </c>
      <c r="E7" s="54"/>
      <c r="F7" s="258" t="s">
        <v>30</v>
      </c>
      <c r="G7" s="258"/>
      <c r="H7" s="255" t="s">
        <v>32</v>
      </c>
      <c r="I7" s="255"/>
      <c r="J7" s="54"/>
      <c r="K7" s="54" t="s">
        <v>36</v>
      </c>
      <c r="L7" s="54"/>
      <c r="M7" s="54" t="s">
        <v>36</v>
      </c>
      <c r="N7" s="54"/>
      <c r="O7" s="54" t="s">
        <v>45</v>
      </c>
      <c r="P7" s="54"/>
    </row>
    <row r="8" spans="1:16" ht="12.75">
      <c r="A8" t="s">
        <v>35</v>
      </c>
      <c r="B8" s="57" t="s">
        <v>77</v>
      </c>
      <c r="C8" s="54" t="s">
        <v>24</v>
      </c>
      <c r="D8" s="54" t="s">
        <v>24</v>
      </c>
      <c r="E8" s="54" t="s">
        <v>29</v>
      </c>
      <c r="F8" s="255" t="s">
        <v>27</v>
      </c>
      <c r="G8" s="255"/>
      <c r="H8" s="255" t="s">
        <v>27</v>
      </c>
      <c r="I8" s="255"/>
      <c r="J8" s="54" t="s">
        <v>34</v>
      </c>
      <c r="K8" s="54" t="s">
        <v>38</v>
      </c>
      <c r="L8" s="54" t="s">
        <v>40</v>
      </c>
      <c r="M8" s="54" t="s">
        <v>41</v>
      </c>
      <c r="N8" s="54" t="s">
        <v>113</v>
      </c>
      <c r="O8" s="54" t="s">
        <v>46</v>
      </c>
      <c r="P8" s="54" t="s">
        <v>47</v>
      </c>
    </row>
    <row r="9" spans="1:16" ht="12.75">
      <c r="A9" s="8" t="s">
        <v>115</v>
      </c>
      <c r="B9" s="60" t="s">
        <v>159</v>
      </c>
      <c r="C9" s="53" t="s">
        <v>25</v>
      </c>
      <c r="D9" s="53" t="s">
        <v>25</v>
      </c>
      <c r="E9" s="53" t="s">
        <v>28</v>
      </c>
      <c r="F9" s="254" t="s">
        <v>31</v>
      </c>
      <c r="G9" s="254"/>
      <c r="H9" s="254" t="s">
        <v>33</v>
      </c>
      <c r="I9" s="254"/>
      <c r="J9" s="53" t="s">
        <v>35</v>
      </c>
      <c r="K9" s="53" t="s">
        <v>39</v>
      </c>
      <c r="L9" s="53" t="s">
        <v>39</v>
      </c>
      <c r="M9" s="53" t="s">
        <v>42</v>
      </c>
      <c r="N9" s="53" t="s">
        <v>44</v>
      </c>
      <c r="O9" s="53" t="s">
        <v>44</v>
      </c>
      <c r="P9" s="53" t="s">
        <v>48</v>
      </c>
    </row>
    <row r="10" spans="1:16" s="55" customFormat="1" ht="12.75">
      <c r="A10" s="83" t="s">
        <v>76</v>
      </c>
      <c r="B10" s="55">
        <f>+Tbl3!B10-Tbl5!B10</f>
        <v>10256.382011177222</v>
      </c>
      <c r="C10" s="55">
        <f>+Tbl3!E10-Tbl5!C10</f>
        <v>298.19895683533764</v>
      </c>
      <c r="D10" s="55">
        <f>+Tbl3!H10-Tbl5!E10</f>
        <v>762.951270323416</v>
      </c>
      <c r="E10" s="55">
        <f>+Tbl3!K10-Tbl5!G10</f>
        <v>4225.214655347789</v>
      </c>
      <c r="F10" s="55">
        <f>+Tbl3!N10-Tbl5!I10</f>
        <v>232.5179752754981</v>
      </c>
      <c r="H10" s="55">
        <f>+Tbl3!Q10-Tbl5!K10</f>
        <v>127.84245575872217</v>
      </c>
      <c r="J10" s="55">
        <f>+Tbl3!T10-Tbl5!M10</f>
        <v>1021.3417991613032</v>
      </c>
      <c r="K10" s="55">
        <f>+Tbl3!W10-Tbl5!O10</f>
        <v>67.39588576704845</v>
      </c>
      <c r="L10" s="55">
        <f>+Tbl3!Z10-Tbl5!Q10</f>
        <v>56.71218552912473</v>
      </c>
      <c r="M10" s="55">
        <f>+Tbl3!AC10-Tbl5!S10</f>
        <v>534.5032417142055</v>
      </c>
      <c r="N10" s="55">
        <f>+Tbl3!AF10-Tbl5!U10</f>
        <v>782.9421473222958</v>
      </c>
      <c r="O10" s="55">
        <f>+Tbl3!AI10-Tbl5!W10</f>
        <v>233.43287525672793</v>
      </c>
      <c r="P10" s="55">
        <f>+Tbl3!AL10-Tbl5!Y10</f>
        <v>1913.3285628857523</v>
      </c>
    </row>
    <row r="11" spans="1:16" ht="12.75">
      <c r="A11" s="3"/>
      <c r="B11" s="25"/>
      <c r="C11" s="55"/>
      <c r="D11" s="55"/>
      <c r="E11" s="11"/>
      <c r="F11" s="11"/>
      <c r="G11" s="11"/>
      <c r="H11" s="11"/>
      <c r="I11" s="11"/>
      <c r="J11" s="11"/>
      <c r="K11" s="11"/>
      <c r="L11" s="11"/>
      <c r="N11" s="11"/>
      <c r="O11" s="11"/>
      <c r="P11" s="11"/>
    </row>
    <row r="12" spans="1:16" ht="12.75">
      <c r="A12" s="3" t="s">
        <v>52</v>
      </c>
      <c r="B12" s="10">
        <f>+Tbl3!B12-Tbl5!B12</f>
        <v>9771.04179340355</v>
      </c>
      <c r="C12" s="11">
        <f>+Tbl3!E12-Tbl5!C12</f>
        <v>211.27256096900948</v>
      </c>
      <c r="D12" s="11">
        <f>+Tbl3!H12-Tbl5!E12</f>
        <v>660.6722189147354</v>
      </c>
      <c r="E12" s="11">
        <f>+Tbl3!K12-Tbl5!G12</f>
        <v>3949.28410746566</v>
      </c>
      <c r="F12" s="11">
        <f>+Tbl3!N12-Tbl5!I12</f>
        <v>206.1691534156717</v>
      </c>
      <c r="G12" s="11"/>
      <c r="H12" s="11">
        <f>+Tbl3!Q12-Tbl5!K12</f>
        <v>67.01488802052327</v>
      </c>
      <c r="I12" s="11"/>
      <c r="J12" s="11">
        <f>+Tbl3!T12-Tbl5!M12</f>
        <v>990.1975201065134</v>
      </c>
      <c r="K12" s="11">
        <f>+Tbl3!W12-Tbl5!O12</f>
        <v>64.94531353171038</v>
      </c>
      <c r="L12" s="11">
        <f>+Tbl3!Z12-Tbl5!Q12</f>
        <v>56.47858155721291</v>
      </c>
      <c r="M12" s="11">
        <f>+Tbl3!AC12-Tbl5!S12</f>
        <v>554.1567214747303</v>
      </c>
      <c r="N12" s="11">
        <f>+Tbl3!AF12-Tbl5!U12</f>
        <v>818.4831592392541</v>
      </c>
      <c r="O12" s="11">
        <f>+Tbl3!AI12-Tbl5!W12</f>
        <v>141.15051795243716</v>
      </c>
      <c r="P12" s="11">
        <f>+Tbl3!AL12-Tbl5!Y12</f>
        <v>2051.217050756092</v>
      </c>
    </row>
    <row r="13" spans="1:16" ht="12.75">
      <c r="A13" s="3" t="s">
        <v>53</v>
      </c>
      <c r="B13" s="10">
        <f>+Tbl3!B13-Tbl5!B13</f>
        <v>9858.89199310907</v>
      </c>
      <c r="C13" s="11">
        <f>+Tbl3!E13-Tbl5!C13</f>
        <v>335.7655936634711</v>
      </c>
      <c r="D13" s="11">
        <f>+Tbl3!H13-Tbl5!E13</f>
        <v>727.7761607110083</v>
      </c>
      <c r="E13" s="11">
        <f>+Tbl3!K13-Tbl5!G13</f>
        <v>4159.564691953705</v>
      </c>
      <c r="F13" s="11">
        <f>+Tbl3!N13-Tbl5!I13</f>
        <v>199.53668509629117</v>
      </c>
      <c r="G13" s="11"/>
      <c r="H13" s="11">
        <f>+Tbl3!Q13-Tbl5!K13</f>
        <v>148.76190409231512</v>
      </c>
      <c r="I13" s="11"/>
      <c r="J13" s="11">
        <f>+Tbl3!T13-Tbl5!M13</f>
        <v>845.097104205646</v>
      </c>
      <c r="K13" s="11">
        <f>+Tbl3!W13-Tbl5!O13</f>
        <v>45.17167852131378</v>
      </c>
      <c r="L13" s="11">
        <f>+Tbl3!Z13-Tbl5!Q13</f>
        <v>0</v>
      </c>
      <c r="M13" s="11">
        <f>+Tbl3!AC13-Tbl5!S13</f>
        <v>489.195405191731</v>
      </c>
      <c r="N13" s="11">
        <f>+Tbl3!AF13-Tbl5!U13</f>
        <v>781.7906412465757</v>
      </c>
      <c r="O13" s="11">
        <f>+Tbl3!AI13-Tbl5!W13</f>
        <v>175.2444318599421</v>
      </c>
      <c r="P13" s="11">
        <f>+Tbl3!AL13-Tbl5!Y13</f>
        <v>1950.9876965670703</v>
      </c>
    </row>
    <row r="14" spans="1:16" ht="12.75">
      <c r="A14" s="3" t="s">
        <v>75</v>
      </c>
      <c r="B14" s="10">
        <f>+Tbl3!B14-Tbl5!B14</f>
        <v>10687.117578855392</v>
      </c>
      <c r="C14" s="11">
        <f>+Tbl3!E14-Tbl5!C14</f>
        <v>511.4868655508471</v>
      </c>
      <c r="D14" s="11">
        <f>+Tbl3!H14-Tbl5!E14</f>
        <v>806.1798189643473</v>
      </c>
      <c r="E14" s="11">
        <f>+Tbl3!K14-Tbl5!G14</f>
        <v>3648.258341351868</v>
      </c>
      <c r="F14" s="11">
        <f>+Tbl3!N14-Tbl5!I14</f>
        <v>245.64506266122777</v>
      </c>
      <c r="G14" s="11"/>
      <c r="H14" s="11">
        <f>+Tbl3!Q14-Tbl5!K14</f>
        <v>472.7817424297783</v>
      </c>
      <c r="I14" s="11"/>
      <c r="J14" s="11">
        <f>+Tbl3!T14-Tbl5!M14</f>
        <v>1488.1812463962658</v>
      </c>
      <c r="K14" s="11">
        <f>+Tbl3!W14-Tbl5!O14</f>
        <v>146.24390062381835</v>
      </c>
      <c r="L14" s="11">
        <f>+Tbl3!Z14-Tbl5!Q14</f>
        <v>0</v>
      </c>
      <c r="M14" s="11">
        <f>+Tbl3!AC14-Tbl5!S14</f>
        <v>402.18616497566194</v>
      </c>
      <c r="N14" s="11">
        <f>+Tbl3!AF14-Tbl5!U14</f>
        <v>928.0625629790011</v>
      </c>
      <c r="O14" s="11">
        <f>+Tbl3!AI14-Tbl5!W14</f>
        <v>238.51267145179142</v>
      </c>
      <c r="P14" s="11">
        <f>+Tbl3!AL14-Tbl5!Y14</f>
        <v>1799.579201470784</v>
      </c>
    </row>
    <row r="15" spans="1:16" ht="12.75">
      <c r="A15" s="3" t="s">
        <v>54</v>
      </c>
      <c r="B15" s="10">
        <f>+Tbl3!B15-Tbl5!B15</f>
        <v>9859.57073197719</v>
      </c>
      <c r="C15" s="11">
        <f>+Tbl3!E15-Tbl5!C15</f>
        <v>290.7728628227941</v>
      </c>
      <c r="D15" s="11">
        <f>+Tbl3!H15-Tbl5!E15</f>
        <v>666.6175739332073</v>
      </c>
      <c r="E15" s="11">
        <f>+Tbl3!K15-Tbl5!G15</f>
        <v>3940.281767474041</v>
      </c>
      <c r="F15" s="11">
        <f>+Tbl3!N15-Tbl5!I15</f>
        <v>235.53145261720513</v>
      </c>
      <c r="G15" s="11"/>
      <c r="H15" s="11">
        <f>+Tbl3!Q15-Tbl5!K15</f>
        <v>73.69626364615931</v>
      </c>
      <c r="I15" s="11"/>
      <c r="J15" s="11">
        <f>+Tbl3!T15-Tbl5!M15</f>
        <v>949.334655945361</v>
      </c>
      <c r="K15" s="11">
        <f>+Tbl3!W15-Tbl5!O15</f>
        <v>59.323745354860286</v>
      </c>
      <c r="L15" s="11">
        <f>+Tbl3!Z15-Tbl5!Q15</f>
        <v>109.8764618722485</v>
      </c>
      <c r="M15" s="11">
        <f>+Tbl3!AC15-Tbl5!S15</f>
        <v>403.1520009789162</v>
      </c>
      <c r="N15" s="11">
        <f>+Tbl3!AF15-Tbl5!U15</f>
        <v>758.2022547745869</v>
      </c>
      <c r="O15" s="11">
        <f>+Tbl3!AI15-Tbl5!W15</f>
        <v>249.3388004028196</v>
      </c>
      <c r="P15" s="11">
        <f>+Tbl3!AL15-Tbl5!Y15</f>
        <v>2123.4428921549893</v>
      </c>
    </row>
    <row r="16" spans="1:16" ht="12.75">
      <c r="A16" s="3" t="s">
        <v>55</v>
      </c>
      <c r="B16" s="10">
        <f>+Tbl3!B16-Tbl5!B16</f>
        <v>9176.533788950377</v>
      </c>
      <c r="C16" s="11">
        <f>+Tbl3!E16-Tbl5!C16</f>
        <v>227.56694470596344</v>
      </c>
      <c r="D16" s="11">
        <f>+Tbl3!H16-Tbl5!E16</f>
        <v>607.4290132953685</v>
      </c>
      <c r="E16" s="11">
        <f>+Tbl3!K16-Tbl5!G16</f>
        <v>4107.303915704149</v>
      </c>
      <c r="F16" s="11">
        <f>+Tbl3!N16-Tbl5!I16</f>
        <v>180.2745556729202</v>
      </c>
      <c r="G16" s="11"/>
      <c r="H16" s="11">
        <f>+Tbl3!Q16-Tbl5!K16</f>
        <v>37.61913706399688</v>
      </c>
      <c r="I16" s="11"/>
      <c r="J16" s="11">
        <f>+Tbl3!T16-Tbl5!M16</f>
        <v>878.8420250752026</v>
      </c>
      <c r="K16" s="11">
        <f>+Tbl3!W16-Tbl5!O16</f>
        <v>64.28419653723392</v>
      </c>
      <c r="L16" s="11">
        <f>+Tbl3!Z16-Tbl5!Q16</f>
        <v>48.89486555374406</v>
      </c>
      <c r="M16" s="11">
        <f>+Tbl3!AC16-Tbl5!S16</f>
        <v>577.3410594961997</v>
      </c>
      <c r="N16" s="11">
        <f>+Tbl3!AF16-Tbl5!U16</f>
        <v>781.3507198787574</v>
      </c>
      <c r="O16" s="11">
        <f>+Tbl3!AI16-Tbl5!W16</f>
        <v>168.7669567613493</v>
      </c>
      <c r="P16" s="11">
        <f>+Tbl3!AL16-Tbl5!Y16</f>
        <v>1496.8603992054923</v>
      </c>
    </row>
    <row r="17" spans="1:16" ht="12.75">
      <c r="A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3" t="s">
        <v>56</v>
      </c>
      <c r="B18" s="10">
        <f>+Tbl3!B18-Tbl5!B18</f>
        <v>8616.147211019648</v>
      </c>
      <c r="C18" s="11">
        <f>+Tbl3!E18-Tbl5!C18</f>
        <v>230.77987588162716</v>
      </c>
      <c r="D18" s="11">
        <f>+Tbl3!H18-Tbl5!E18</f>
        <v>723.3966171298086</v>
      </c>
      <c r="E18" s="11">
        <f>+Tbl3!K18-Tbl5!G18</f>
        <v>3772.8977128335446</v>
      </c>
      <c r="F18" s="11">
        <f>+Tbl3!N18-Tbl5!I18</f>
        <v>186.13846012190854</v>
      </c>
      <c r="G18" s="11"/>
      <c r="H18" s="11">
        <f>+Tbl3!Q18-Tbl5!K18</f>
        <v>78.98736902196931</v>
      </c>
      <c r="I18" s="11"/>
      <c r="J18" s="11">
        <f>+Tbl3!T18-Tbl5!M18</f>
        <v>639.7569397639172</v>
      </c>
      <c r="K18" s="11">
        <f>+Tbl3!W18-Tbl5!O18</f>
        <v>138.6560208459938</v>
      </c>
      <c r="L18" s="11">
        <f>+Tbl3!Z18-Tbl5!Q18</f>
        <v>75.14513746938474</v>
      </c>
      <c r="M18" s="11">
        <f>+Tbl3!AC18-Tbl5!S18</f>
        <v>596.9263153048635</v>
      </c>
      <c r="N18" s="11">
        <f>+Tbl3!AF18-Tbl5!U18</f>
        <v>565.1751192383477</v>
      </c>
      <c r="O18" s="11">
        <f>+Tbl3!AI18-Tbl5!W18</f>
        <v>108.36524685560651</v>
      </c>
      <c r="P18" s="11">
        <f>+Tbl3!AL18-Tbl5!Y18</f>
        <v>1499.9223965526767</v>
      </c>
    </row>
    <row r="19" spans="1:16" ht="12.75">
      <c r="A19" s="3" t="s">
        <v>57</v>
      </c>
      <c r="B19" s="10">
        <f>+Tbl3!B19-Tbl5!B19</f>
        <v>9281.163833720095</v>
      </c>
      <c r="C19" s="11">
        <f>+Tbl3!E19-Tbl5!C19</f>
        <v>170.75867223306616</v>
      </c>
      <c r="D19" s="11">
        <f>+Tbl3!H19-Tbl5!E19</f>
        <v>754.6845520665145</v>
      </c>
      <c r="E19" s="11">
        <f>+Tbl3!K19-Tbl5!G19</f>
        <v>4000.3714980549066</v>
      </c>
      <c r="F19" s="11">
        <f>+Tbl3!N19-Tbl5!I19</f>
        <v>265.61838830507435</v>
      </c>
      <c r="G19" s="11"/>
      <c r="H19" s="11">
        <f>+Tbl3!Q19-Tbl5!K19</f>
        <v>51.50939861890012</v>
      </c>
      <c r="I19" s="11"/>
      <c r="J19" s="11">
        <f>+Tbl3!T19-Tbl5!M19</f>
        <v>750.9012101169977</v>
      </c>
      <c r="K19" s="11">
        <f>+Tbl3!W19-Tbl5!O19</f>
        <v>44.094962765721846</v>
      </c>
      <c r="L19" s="11">
        <f>+Tbl3!Z19-Tbl5!Q19</f>
        <v>90.04867080338188</v>
      </c>
      <c r="M19" s="11">
        <f>+Tbl3!AC19-Tbl5!S19</f>
        <v>619.0286218366684</v>
      </c>
      <c r="N19" s="11">
        <f>+Tbl3!AF19-Tbl5!U19</f>
        <v>776.090990685693</v>
      </c>
      <c r="O19" s="11">
        <f>+Tbl3!AI19-Tbl5!W19</f>
        <v>221.3170047747839</v>
      </c>
      <c r="P19" s="11">
        <f>+Tbl3!AL19-Tbl5!Y19</f>
        <v>1536.7398634583847</v>
      </c>
    </row>
    <row r="20" spans="1:16" ht="12.75">
      <c r="A20" s="3" t="s">
        <v>58</v>
      </c>
      <c r="B20" s="10">
        <f>+Tbl3!B20-Tbl5!B20</f>
        <v>8931.011715480128</v>
      </c>
      <c r="C20" s="11">
        <f>+Tbl3!E20-Tbl5!C20</f>
        <v>230.9308954901153</v>
      </c>
      <c r="D20" s="11">
        <f>+Tbl3!H20-Tbl5!E20</f>
        <v>755.4304167417546</v>
      </c>
      <c r="E20" s="11">
        <f>+Tbl3!K20-Tbl5!G20</f>
        <v>3741.93599009804</v>
      </c>
      <c r="F20" s="11">
        <f>+Tbl3!N20-Tbl5!I20</f>
        <v>178.7269173901746</v>
      </c>
      <c r="G20" s="11"/>
      <c r="H20" s="11">
        <f>+Tbl3!Q20-Tbl5!K20</f>
        <v>100.28504228207399</v>
      </c>
      <c r="I20" s="11"/>
      <c r="J20" s="11">
        <f>+Tbl3!T20-Tbl5!M20</f>
        <v>939.2781917106179</v>
      </c>
      <c r="K20" s="11">
        <f>+Tbl3!W20-Tbl5!O20</f>
        <v>47.09954560767667</v>
      </c>
      <c r="L20" s="11">
        <f>+Tbl3!Z20-Tbl5!Q20</f>
        <v>89.68919842725924</v>
      </c>
      <c r="M20" s="11">
        <f>+Tbl3!AC20-Tbl5!S20</f>
        <v>512.9178211654921</v>
      </c>
      <c r="N20" s="11">
        <f>+Tbl3!AF20-Tbl5!U20</f>
        <v>669.3519289612157</v>
      </c>
      <c r="O20" s="11">
        <f>+Tbl3!AI20-Tbl5!W20</f>
        <v>246.86582544313774</v>
      </c>
      <c r="P20" s="11">
        <f>+Tbl3!AL20-Tbl5!Y20</f>
        <v>1418.4999421625696</v>
      </c>
    </row>
    <row r="21" spans="1:16" ht="12.75">
      <c r="A21" s="3" t="s">
        <v>59</v>
      </c>
      <c r="B21" s="10">
        <f>+Tbl3!B21-Tbl5!B21</f>
        <v>9458.090426777238</v>
      </c>
      <c r="C21" s="11">
        <f>+Tbl3!E21-Tbl5!C21</f>
        <v>272.0942612988156</v>
      </c>
      <c r="D21" s="11">
        <f>+Tbl3!H21-Tbl5!E21</f>
        <v>725.054739941997</v>
      </c>
      <c r="E21" s="11">
        <f>+Tbl3!K21-Tbl5!G21</f>
        <v>4025.1537120958615</v>
      </c>
      <c r="F21" s="11">
        <f>+Tbl3!N21-Tbl5!I21</f>
        <v>359.4464850685823</v>
      </c>
      <c r="G21" s="11"/>
      <c r="H21" s="11">
        <f>+Tbl3!Q21-Tbl5!K21</f>
        <v>63.917234692334866</v>
      </c>
      <c r="I21" s="11"/>
      <c r="J21" s="11">
        <f>+Tbl3!T21-Tbl5!M21</f>
        <v>770.563803771357</v>
      </c>
      <c r="K21" s="11">
        <f>+Tbl3!W21-Tbl5!O21</f>
        <v>95.80467248583963</v>
      </c>
      <c r="L21" s="11">
        <f>+Tbl3!Z21-Tbl5!Q21</f>
        <v>81.07766424761363</v>
      </c>
      <c r="M21" s="11">
        <f>+Tbl3!AC21-Tbl5!S21</f>
        <v>708.9690603959307</v>
      </c>
      <c r="N21" s="11">
        <f>+Tbl3!AF21-Tbl5!U21</f>
        <v>758.8056312286764</v>
      </c>
      <c r="O21" s="11">
        <f>+Tbl3!AI21-Tbl5!W21</f>
        <v>224.72399044710204</v>
      </c>
      <c r="P21" s="11">
        <f>+Tbl3!AL21-Tbl5!Y21</f>
        <v>1372.4791711031253</v>
      </c>
    </row>
    <row r="22" spans="1:16" ht="12.75">
      <c r="A22" s="3" t="s">
        <v>60</v>
      </c>
      <c r="B22" s="10">
        <f>+Tbl3!B22-Tbl5!B22</f>
        <v>9460.769302880895</v>
      </c>
      <c r="C22" s="11">
        <f>+Tbl3!E22-Tbl5!C22</f>
        <v>243.10947622100866</v>
      </c>
      <c r="D22" s="11">
        <f>+Tbl3!H22-Tbl5!E22</f>
        <v>860.8075792080302</v>
      </c>
      <c r="E22" s="11">
        <f>+Tbl3!K22-Tbl5!G22</f>
        <v>3921.785580048198</v>
      </c>
      <c r="F22" s="11">
        <f>+Tbl3!N22-Tbl5!I22</f>
        <v>263.14029273253885</v>
      </c>
      <c r="G22" s="11"/>
      <c r="H22" s="11">
        <f>+Tbl3!Q22-Tbl5!K22</f>
        <v>124.79667912180238</v>
      </c>
      <c r="I22" s="11"/>
      <c r="J22" s="11">
        <f>+Tbl3!T22-Tbl5!M22</f>
        <v>693.6072276636672</v>
      </c>
      <c r="K22" s="11">
        <f>+Tbl3!W22-Tbl5!O22</f>
        <v>98.0095447611046</v>
      </c>
      <c r="L22" s="11">
        <f>+Tbl3!Z22-Tbl5!Q22</f>
        <v>77.84474562780517</v>
      </c>
      <c r="M22" s="11">
        <f>+Tbl3!AC22-Tbl5!S22</f>
        <v>604.7637378672977</v>
      </c>
      <c r="N22" s="11">
        <f>+Tbl3!AF22-Tbl5!U22</f>
        <v>774.4341594994362</v>
      </c>
      <c r="O22" s="11">
        <f>+Tbl3!AI22-Tbl5!W22</f>
        <v>170.66416016272748</v>
      </c>
      <c r="P22" s="11">
        <f>+Tbl3!AL22-Tbl5!Y22</f>
        <v>1627.8061199672782</v>
      </c>
    </row>
    <row r="23" spans="1:16" ht="12.75">
      <c r="A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3" t="s">
        <v>61</v>
      </c>
      <c r="B24" s="10">
        <f>+Tbl3!B24-Tbl5!B24</f>
        <v>9220.136840391475</v>
      </c>
      <c r="C24" s="11">
        <f>+Tbl3!E24-Tbl5!C24</f>
        <v>180.59977938260496</v>
      </c>
      <c r="D24" s="11">
        <f>+Tbl3!H24-Tbl5!E24</f>
        <v>758.333392695668</v>
      </c>
      <c r="E24" s="11">
        <f>+Tbl3!K24-Tbl5!G24</f>
        <v>4080.8382899003286</v>
      </c>
      <c r="F24" s="11">
        <f>+Tbl3!N24-Tbl5!I24</f>
        <v>255.42778180941184</v>
      </c>
      <c r="G24" s="11"/>
      <c r="H24" s="11">
        <f>+Tbl3!Q24-Tbl5!K24</f>
        <v>36.472607920353454</v>
      </c>
      <c r="I24" s="11"/>
      <c r="J24" s="11">
        <f>+Tbl3!T24-Tbl5!M24</f>
        <v>704.5731774053844</v>
      </c>
      <c r="K24" s="11">
        <f>+Tbl3!W24-Tbl5!O24</f>
        <v>65.33145824766756</v>
      </c>
      <c r="L24" s="11">
        <f>+Tbl3!Z24-Tbl5!Q24</f>
        <v>109.25625480462126</v>
      </c>
      <c r="M24" s="11">
        <f>+Tbl3!AC24-Tbl5!S24</f>
        <v>417.57026115411014</v>
      </c>
      <c r="N24" s="11">
        <f>+Tbl3!AF24-Tbl5!U24</f>
        <v>725.1179965394884</v>
      </c>
      <c r="O24" s="11">
        <f>+Tbl3!AI24-Tbl5!W24</f>
        <v>243.28154882813325</v>
      </c>
      <c r="P24" s="11">
        <f>+Tbl3!AL24-Tbl5!Y24</f>
        <v>1643.3342917037005</v>
      </c>
    </row>
    <row r="25" spans="1:16" ht="12.75">
      <c r="A25" s="3" t="s">
        <v>62</v>
      </c>
      <c r="B25" s="10">
        <f>+Tbl3!B25-Tbl5!B25</f>
        <v>9393.247942965532</v>
      </c>
      <c r="C25" s="11">
        <f>+Tbl3!E25-Tbl5!C25</f>
        <v>208.27959753199468</v>
      </c>
      <c r="D25" s="11">
        <f>+Tbl3!H25-Tbl5!E25</f>
        <v>549.5921228770139</v>
      </c>
      <c r="E25" s="11">
        <f>+Tbl3!K25-Tbl5!G25</f>
        <v>4085.7910763729924</v>
      </c>
      <c r="F25" s="11">
        <f>+Tbl3!N25-Tbl5!I25</f>
        <v>201.35313624174245</v>
      </c>
      <c r="G25" s="11"/>
      <c r="H25" s="11">
        <f>+Tbl3!Q25-Tbl5!K25</f>
        <v>79.10449778708005</v>
      </c>
      <c r="I25" s="11"/>
      <c r="J25" s="11">
        <f>+Tbl3!T25-Tbl5!M25</f>
        <v>640.8142062921054</v>
      </c>
      <c r="K25" s="11">
        <f>+Tbl3!W25-Tbl5!O25</f>
        <v>139.48353500337936</v>
      </c>
      <c r="L25" s="11">
        <f>+Tbl3!Z25-Tbl5!Q25</f>
        <v>82.01792356160203</v>
      </c>
      <c r="M25" s="11">
        <f>+Tbl3!AC25-Tbl5!S25</f>
        <v>836.4252294678091</v>
      </c>
      <c r="N25" s="11">
        <f>+Tbl3!AF25-Tbl5!U25</f>
        <v>792.7090239169773</v>
      </c>
      <c r="O25" s="11">
        <f>+Tbl3!AI25-Tbl5!W25</f>
        <v>166.12483484858396</v>
      </c>
      <c r="P25" s="11">
        <f>+Tbl3!AL25-Tbl5!Y25</f>
        <v>1611.552759064251</v>
      </c>
    </row>
    <row r="26" spans="1:16" ht="12.75">
      <c r="A26" s="3" t="s">
        <v>63</v>
      </c>
      <c r="B26" s="10">
        <f>+Tbl3!B26-Tbl5!B26</f>
        <v>9362.122141316684</v>
      </c>
      <c r="C26" s="11">
        <f>+Tbl3!E26-Tbl5!C26</f>
        <v>241.91943142836192</v>
      </c>
      <c r="D26" s="11">
        <f>+Tbl3!H26-Tbl5!E26</f>
        <v>603.8159897822745</v>
      </c>
      <c r="E26" s="11">
        <f>+Tbl3!K26-Tbl5!G26</f>
        <v>4081.8851246967556</v>
      </c>
      <c r="F26" s="11">
        <f>+Tbl3!N26-Tbl5!I26</f>
        <v>265.22028923425745</v>
      </c>
      <c r="G26" s="11"/>
      <c r="H26" s="11">
        <f>+Tbl3!Q26-Tbl5!K26</f>
        <v>25.082018090370134</v>
      </c>
      <c r="I26" s="11"/>
      <c r="J26" s="11">
        <f>+Tbl3!T26-Tbl5!M26</f>
        <v>730.3558670993717</v>
      </c>
      <c r="K26" s="11">
        <f>+Tbl3!W26-Tbl5!O26</f>
        <v>38.535029918704865</v>
      </c>
      <c r="L26" s="11">
        <f>+Tbl3!Z26-Tbl5!Q26</f>
        <v>73.68503734059307</v>
      </c>
      <c r="M26" s="11">
        <f>+Tbl3!AC26-Tbl5!S26</f>
        <v>581.2913735475856</v>
      </c>
      <c r="N26" s="11">
        <f>+Tbl3!AF26-Tbl5!U26</f>
        <v>649.2106185723601</v>
      </c>
      <c r="O26" s="11">
        <f>+Tbl3!AI26-Tbl5!W26</f>
        <v>249.147117067945</v>
      </c>
      <c r="P26" s="11">
        <f>+Tbl3!AL26-Tbl5!Y26</f>
        <v>1821.9742445381032</v>
      </c>
    </row>
    <row r="27" spans="1:16" ht="12.75">
      <c r="A27" s="3" t="s">
        <v>64</v>
      </c>
      <c r="B27" s="10">
        <f>+Tbl3!B27-Tbl5!B27</f>
        <v>11040.891935800264</v>
      </c>
      <c r="C27" s="11">
        <f>+Tbl3!E27-Tbl5!C27</f>
        <v>170.73967651268245</v>
      </c>
      <c r="D27" s="11">
        <f>+Tbl3!H27-Tbl5!E27</f>
        <v>908.0781609322856</v>
      </c>
      <c r="E27" s="11">
        <f>+Tbl3!K27-Tbl5!G27</f>
        <v>4741.222639758291</v>
      </c>
      <c r="F27" s="11">
        <f>+Tbl3!N27-Tbl5!I27</f>
        <v>176.51160102157533</v>
      </c>
      <c r="G27" s="11"/>
      <c r="H27" s="11">
        <f>+Tbl3!Q27-Tbl5!K27</f>
        <v>49.56896578727889</v>
      </c>
      <c r="I27" s="11"/>
      <c r="J27" s="11">
        <f>+Tbl3!T27-Tbl5!M27</f>
        <v>1385.8310332386461</v>
      </c>
      <c r="K27" s="11">
        <f>+Tbl3!W27-Tbl5!O27</f>
        <v>47.198700464337676</v>
      </c>
      <c r="L27" s="11">
        <f>+Tbl3!Z27-Tbl5!Q27</f>
        <v>92.80223526591908</v>
      </c>
      <c r="M27" s="11">
        <f>+Tbl3!AC27-Tbl5!S27</f>
        <v>592.1263801726824</v>
      </c>
      <c r="N27" s="11">
        <f>+Tbl3!AF27-Tbl5!U27</f>
        <v>737.55462071046</v>
      </c>
      <c r="O27" s="11">
        <f>+Tbl3!AI27-Tbl5!W27</f>
        <v>312.8881426832536</v>
      </c>
      <c r="P27" s="11">
        <f>+Tbl3!AL27-Tbl5!Y27</f>
        <v>1826.3697792528533</v>
      </c>
    </row>
    <row r="28" spans="1:16" ht="12.75">
      <c r="A28" s="3" t="s">
        <v>65</v>
      </c>
      <c r="B28" s="10">
        <f>+Tbl3!B28-Tbl5!B28</f>
        <v>10609.689704054656</v>
      </c>
      <c r="C28" s="11">
        <f>+Tbl3!E28-Tbl5!C28</f>
        <v>562.2676435701281</v>
      </c>
      <c r="D28" s="11">
        <f>+Tbl3!H28-Tbl5!E28</f>
        <v>840.1870068645932</v>
      </c>
      <c r="E28" s="11">
        <f>+Tbl3!K28-Tbl5!G28</f>
        <v>4293.158163967563</v>
      </c>
      <c r="F28" s="11">
        <f>+Tbl3!N28-Tbl5!I28</f>
        <v>219.6696099043383</v>
      </c>
      <c r="G28" s="11"/>
      <c r="H28" s="11">
        <f>+Tbl3!Q28-Tbl5!K28</f>
        <v>88.02116627915294</v>
      </c>
      <c r="I28" s="11"/>
      <c r="J28" s="11">
        <f>+Tbl3!T28-Tbl5!M28</f>
        <v>837.7600577019873</v>
      </c>
      <c r="K28" s="11">
        <f>+Tbl3!W28-Tbl5!O28</f>
        <v>83.84357849480938</v>
      </c>
      <c r="L28" s="11">
        <f>+Tbl3!Z28-Tbl5!Q28</f>
        <v>18.443517230304607</v>
      </c>
      <c r="M28" s="11">
        <f>+Tbl3!AC28-Tbl5!S28</f>
        <v>701.1011647003098</v>
      </c>
      <c r="N28" s="11">
        <f>+Tbl3!AF28-Tbl5!U28</f>
        <v>955.1922703491941</v>
      </c>
      <c r="O28" s="11">
        <f>+Tbl3!AI28-Tbl5!W28</f>
        <v>258.01671009609345</v>
      </c>
      <c r="P28" s="11">
        <f>+Tbl3!AL28-Tbl5!Y28</f>
        <v>1752.0288148961806</v>
      </c>
    </row>
    <row r="29" spans="1:16" ht="12.75">
      <c r="A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2.75">
      <c r="A30" s="141" t="s">
        <v>153</v>
      </c>
      <c r="B30" s="10">
        <f>+Tbl3!B30-Tbl5!B30</f>
        <v>12323.61634753815</v>
      </c>
      <c r="C30" s="11">
        <f>+Tbl3!E30-Tbl5!C30</f>
        <v>268.0045906024227</v>
      </c>
      <c r="D30" s="11">
        <f>+Tbl3!H30-Tbl5!E30</f>
        <v>856.476961140146</v>
      </c>
      <c r="E30" s="11">
        <f>+Tbl3!K30-Tbl5!G30</f>
        <v>5374.473380729553</v>
      </c>
      <c r="F30" s="11">
        <f>+Tbl3!N30-Tbl5!I30</f>
        <v>249.631313623819</v>
      </c>
      <c r="G30" s="11"/>
      <c r="H30" s="11">
        <f>+Tbl3!Q30-Tbl5!K30</f>
        <v>91.7153349522124</v>
      </c>
      <c r="I30" s="11"/>
      <c r="J30" s="11">
        <f>+Tbl3!T30-Tbl5!M30</f>
        <v>1257.9312948100574</v>
      </c>
      <c r="K30" s="11">
        <f>+Tbl3!W30-Tbl5!O30</f>
        <v>69.88378992241078</v>
      </c>
      <c r="L30" s="11">
        <f>+Tbl3!Z30-Tbl5!Q30</f>
        <v>0.3290158464467097</v>
      </c>
      <c r="M30" s="11">
        <f>+Tbl3!AC30-Tbl5!S30</f>
        <v>524.0106374431508</v>
      </c>
      <c r="N30" s="11">
        <f>+Tbl3!AF30-Tbl5!U30</f>
        <v>782.0956796060873</v>
      </c>
      <c r="O30" s="11">
        <f>+Tbl3!AI30-Tbl5!W30</f>
        <v>217.77696708416158</v>
      </c>
      <c r="P30" s="11">
        <f>+Tbl3!AL30-Tbl5!Y30</f>
        <v>2631.2873817776826</v>
      </c>
    </row>
    <row r="31" spans="1:16" ht="12.75">
      <c r="A31" s="3" t="s">
        <v>67</v>
      </c>
      <c r="B31" s="10">
        <f>+Tbl3!B31-Tbl5!B31</f>
        <v>10102.205127492032</v>
      </c>
      <c r="C31" s="11">
        <f>+Tbl3!E31-Tbl5!C31</f>
        <v>383.20938372633947</v>
      </c>
      <c r="D31" s="11">
        <f>+Tbl3!H31-Tbl5!E31</f>
        <v>809.4121483873917</v>
      </c>
      <c r="E31" s="11">
        <f>+Tbl3!K31-Tbl5!G31</f>
        <v>3878.9852223918015</v>
      </c>
      <c r="F31" s="11">
        <f>+Tbl3!N31-Tbl5!I31</f>
        <v>188.34904124023987</v>
      </c>
      <c r="G31" s="11"/>
      <c r="H31" s="11">
        <f>+Tbl3!Q31-Tbl5!K31</f>
        <v>149.8630219227394</v>
      </c>
      <c r="I31" s="11"/>
      <c r="J31" s="11">
        <f>+Tbl3!T31-Tbl5!M31</f>
        <v>1026.9283581854013</v>
      </c>
      <c r="K31" s="11">
        <f>+Tbl3!W31-Tbl5!O31</f>
        <v>48.11006494125547</v>
      </c>
      <c r="L31" s="11">
        <f>+Tbl3!Z31-Tbl5!Q31</f>
        <v>89.42652554696411</v>
      </c>
      <c r="M31" s="11">
        <f>+Tbl3!AC31-Tbl5!S31</f>
        <v>686.9927594905722</v>
      </c>
      <c r="N31" s="11">
        <f>+Tbl3!AF31-Tbl5!U31</f>
        <v>834.9114290369868</v>
      </c>
      <c r="O31" s="11">
        <f>+Tbl3!AI31-Tbl5!W31</f>
        <v>264.6403979691535</v>
      </c>
      <c r="P31" s="11">
        <f>+Tbl3!AL31-Tbl5!Y31</f>
        <v>1741.3767746531876</v>
      </c>
    </row>
    <row r="32" spans="1:16" ht="12.75">
      <c r="A32" s="3" t="s">
        <v>68</v>
      </c>
      <c r="B32" s="10">
        <f>+Tbl3!B32-Tbl5!B32</f>
        <v>8623.738535486887</v>
      </c>
      <c r="C32" s="11">
        <f>+Tbl3!E32-Tbl5!C32</f>
        <v>206.65802084636508</v>
      </c>
      <c r="D32" s="11">
        <f>+Tbl3!H32-Tbl5!E32</f>
        <v>530.7467357594833</v>
      </c>
      <c r="E32" s="11">
        <f>+Tbl3!K32-Tbl5!G32</f>
        <v>3722.4563905368304</v>
      </c>
      <c r="F32" s="11">
        <f>+Tbl3!N32-Tbl5!I32</f>
        <v>213.70035358490318</v>
      </c>
      <c r="G32" s="11"/>
      <c r="H32" s="11">
        <f>+Tbl3!Q32-Tbl5!K32</f>
        <v>92.59497606552844</v>
      </c>
      <c r="I32" s="11"/>
      <c r="J32" s="11">
        <f>+Tbl3!T32-Tbl5!M32</f>
        <v>674.5541287786506</v>
      </c>
      <c r="K32" s="11">
        <f>+Tbl3!W32-Tbl5!O32</f>
        <v>57.57387027318879</v>
      </c>
      <c r="L32" s="11">
        <f>+Tbl3!Z32-Tbl5!Q32</f>
        <v>65.25843566664253</v>
      </c>
      <c r="M32" s="11">
        <f>+Tbl3!AC32-Tbl5!S32</f>
        <v>666.9497119303629</v>
      </c>
      <c r="N32" s="11">
        <f>+Tbl3!AF32-Tbl5!U32</f>
        <v>694.9751410718166</v>
      </c>
      <c r="O32" s="11">
        <f>+Tbl3!AI32-Tbl5!W32</f>
        <v>184.95054552158712</v>
      </c>
      <c r="P32" s="11">
        <f>+Tbl3!AL32-Tbl5!Y32</f>
        <v>1513.3202254515288</v>
      </c>
    </row>
    <row r="33" spans="1:16" ht="12.75">
      <c r="A33" s="3" t="s">
        <v>69</v>
      </c>
      <c r="B33" s="10">
        <f>+Tbl3!B33-Tbl5!B33</f>
        <v>8800.301534993594</v>
      </c>
      <c r="C33" s="11">
        <f>+Tbl3!E33-Tbl5!C33</f>
        <v>188.94928623261129</v>
      </c>
      <c r="D33" s="11">
        <f>+Tbl3!H33-Tbl5!E33</f>
        <v>692.9890120273589</v>
      </c>
      <c r="E33" s="11">
        <f>+Tbl3!K33-Tbl5!G33</f>
        <v>3662.877598851303</v>
      </c>
      <c r="F33" s="11">
        <f>+Tbl3!N33-Tbl5!I33</f>
        <v>193.56808102641693</v>
      </c>
      <c r="G33" s="11"/>
      <c r="H33" s="11">
        <f>+Tbl3!Q33-Tbl5!K33</f>
        <v>50.037162840247646</v>
      </c>
      <c r="I33" s="11"/>
      <c r="J33" s="11">
        <f>+Tbl3!T33-Tbl5!M33</f>
        <v>792.7466318763605</v>
      </c>
      <c r="K33" s="11">
        <f>+Tbl3!W33-Tbl5!O33</f>
        <v>66.2330892865414</v>
      </c>
      <c r="L33" s="11">
        <f>+Tbl3!Z33-Tbl5!Q33</f>
        <v>81.65909555497228</v>
      </c>
      <c r="M33" s="11">
        <f>+Tbl3!AC33-Tbl5!S33</f>
        <v>689.7674560360666</v>
      </c>
      <c r="N33" s="11">
        <f>+Tbl3!AF33-Tbl5!U33</f>
        <v>708.0312303725549</v>
      </c>
      <c r="O33" s="11">
        <f>+Tbl3!AI33-Tbl5!W33</f>
        <v>192.46029551174175</v>
      </c>
      <c r="P33" s="11">
        <f>+Tbl3!AL33-Tbl5!Y33</f>
        <v>1480.9825953774182</v>
      </c>
    </row>
    <row r="34" spans="1:16" ht="12.75">
      <c r="A34" s="3" t="s">
        <v>70</v>
      </c>
      <c r="B34" s="10">
        <f>+Tbl3!B34-Tbl5!B34</f>
        <v>9906.126134491007</v>
      </c>
      <c r="C34" s="11">
        <f>+Tbl3!E34-Tbl5!C34</f>
        <v>245.73353061043676</v>
      </c>
      <c r="D34" s="11">
        <f>+Tbl3!H34-Tbl5!E34</f>
        <v>726.5668503588199</v>
      </c>
      <c r="E34" s="11">
        <f>+Tbl3!K34-Tbl5!G34</f>
        <v>4355.374639851156</v>
      </c>
      <c r="F34" s="11">
        <f>+Tbl3!N34-Tbl5!I34</f>
        <v>247.19289448037568</v>
      </c>
      <c r="G34" s="11"/>
      <c r="H34" s="11">
        <f>+Tbl3!Q34-Tbl5!K34</f>
        <v>110.6609763444671</v>
      </c>
      <c r="I34" s="11"/>
      <c r="J34" s="11">
        <f>+Tbl3!T34-Tbl5!M34</f>
        <v>726.4529281474263</v>
      </c>
      <c r="K34" s="11">
        <f>+Tbl3!W34-Tbl5!O34</f>
        <v>98.26779835208646</v>
      </c>
      <c r="L34" s="11">
        <f>+Tbl3!Z34-Tbl5!Q34</f>
        <v>104.74325861610703</v>
      </c>
      <c r="M34" s="11">
        <f>+Tbl3!AC34-Tbl5!S34</f>
        <v>757.1520333126606</v>
      </c>
      <c r="N34" s="11">
        <f>+Tbl3!AF34-Tbl5!U34</f>
        <v>739.2574501639054</v>
      </c>
      <c r="O34" s="11">
        <f>+Tbl3!AI34-Tbl5!W34</f>
        <v>357.503372020909</v>
      </c>
      <c r="P34" s="11">
        <f>+Tbl3!AL34-Tbl5!Y34</f>
        <v>1437.2204022326573</v>
      </c>
    </row>
    <row r="35" spans="1:16" ht="12.75">
      <c r="A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2.75">
      <c r="A36" s="3" t="s">
        <v>71</v>
      </c>
      <c r="B36" s="10">
        <f>+Tbl3!B36-Tbl5!B36</f>
        <v>9338.475196217714</v>
      </c>
      <c r="C36" s="11">
        <f>+Tbl3!E36-Tbl5!C36</f>
        <v>298.18985257470246</v>
      </c>
      <c r="D36" s="11">
        <f>+Tbl3!H36-Tbl5!E36</f>
        <v>772.6789482264714</v>
      </c>
      <c r="E36" s="11">
        <f>+Tbl3!K36-Tbl5!G36</f>
        <v>3966.8914828702514</v>
      </c>
      <c r="F36" s="11">
        <f>+Tbl3!N36-Tbl5!I36</f>
        <v>244.95808975941497</v>
      </c>
      <c r="G36" s="11"/>
      <c r="H36" s="11">
        <f>+Tbl3!Q36-Tbl5!K36</f>
        <v>105.57837063604816</v>
      </c>
      <c r="I36" s="11"/>
      <c r="J36" s="11">
        <f>+Tbl3!T36-Tbl5!M36</f>
        <v>603.9135640589701</v>
      </c>
      <c r="K36" s="11">
        <f>+Tbl3!W36-Tbl5!O36</f>
        <v>36.17736451079489</v>
      </c>
      <c r="L36" s="11">
        <f>+Tbl3!Z36-Tbl5!Q36</f>
        <v>0</v>
      </c>
      <c r="M36" s="11">
        <f>+Tbl3!AC36-Tbl5!S36</f>
        <v>438.49448028506885</v>
      </c>
      <c r="N36" s="11">
        <f>+Tbl3!AF36-Tbl5!U36</f>
        <v>848.3526934811468</v>
      </c>
      <c r="O36" s="11">
        <f>+Tbl3!AI36-Tbl5!W36</f>
        <v>221.72316882874912</v>
      </c>
      <c r="P36" s="11">
        <f>+Tbl3!AL36-Tbl5!Y36</f>
        <v>1801.5171809860958</v>
      </c>
    </row>
    <row r="37" spans="1:16" ht="12.75">
      <c r="A37" s="3" t="s">
        <v>72</v>
      </c>
      <c r="B37" s="10">
        <f>+Tbl3!B37-Tbl5!B37</f>
        <v>8621.519859510405</v>
      </c>
      <c r="C37" s="11">
        <f>+Tbl3!E37-Tbl5!C37</f>
        <v>233.79766983311305</v>
      </c>
      <c r="D37" s="11">
        <f>+Tbl3!H37-Tbl5!E37</f>
        <v>666.7133232270302</v>
      </c>
      <c r="E37" s="11">
        <f>+Tbl3!K37-Tbl5!G37</f>
        <v>3861.775366033969</v>
      </c>
      <c r="F37" s="11">
        <f>+Tbl3!N37-Tbl5!I37</f>
        <v>350.3554942103117</v>
      </c>
      <c r="G37" s="11"/>
      <c r="H37" s="11">
        <f>+Tbl3!Q37-Tbl5!K37</f>
        <v>76.02198514557425</v>
      </c>
      <c r="I37" s="11"/>
      <c r="J37" s="11">
        <f>+Tbl3!T37-Tbl5!M37</f>
        <v>610.6154547288604</v>
      </c>
      <c r="K37" s="11">
        <f>+Tbl3!W37-Tbl5!O37</f>
        <v>42.74978877390406</v>
      </c>
      <c r="L37" s="11">
        <f>+Tbl3!Z37-Tbl5!Q37</f>
        <v>8.264080566663306</v>
      </c>
      <c r="M37" s="11">
        <f>+Tbl3!AC37-Tbl5!S37</f>
        <v>341.1091823856673</v>
      </c>
      <c r="N37" s="11">
        <f>+Tbl3!AF37-Tbl5!U37</f>
        <v>766.5796864464676</v>
      </c>
      <c r="O37" s="11">
        <f>+Tbl3!AI37-Tbl5!W37</f>
        <v>300.30583505477756</v>
      </c>
      <c r="P37" s="11">
        <f>+Tbl3!AL37-Tbl5!Y37</f>
        <v>1363.2319931040654</v>
      </c>
    </row>
    <row r="38" spans="1:16" ht="12.75">
      <c r="A38" s="3" t="s">
        <v>73</v>
      </c>
      <c r="B38" s="10">
        <f>+Tbl3!B38-Tbl5!B38</f>
        <v>9315.961572130169</v>
      </c>
      <c r="C38" s="11">
        <f>+Tbl3!E38-Tbl5!C38</f>
        <v>255.58889929640793</v>
      </c>
      <c r="D38" s="11">
        <f>+Tbl3!H38-Tbl5!E38</f>
        <v>728.9599195920011</v>
      </c>
      <c r="E38" s="11">
        <f>+Tbl3!K38-Tbl5!G38</f>
        <v>4128.810999599152</v>
      </c>
      <c r="F38" s="11">
        <f>+Tbl3!N38-Tbl5!I38</f>
        <v>260.66253248830935</v>
      </c>
      <c r="G38" s="11"/>
      <c r="H38" s="11">
        <f>+Tbl3!Q38-Tbl5!K38</f>
        <v>65.0975822370478</v>
      </c>
      <c r="I38" s="11"/>
      <c r="J38" s="11">
        <f>+Tbl3!T38-Tbl5!M38</f>
        <v>793.3705181176807</v>
      </c>
      <c r="K38" s="11">
        <f>+Tbl3!W38-Tbl5!O38</f>
        <v>109.50942294751503</v>
      </c>
      <c r="L38" s="11">
        <f>+Tbl3!Z38-Tbl5!Q38</f>
        <v>80.385347713274</v>
      </c>
      <c r="M38" s="11">
        <f>+Tbl3!AC38-Tbl5!S38</f>
        <v>459.9334792334032</v>
      </c>
      <c r="N38" s="11">
        <f>+Tbl3!AF38-Tbl5!U38</f>
        <v>658.305274183004</v>
      </c>
      <c r="O38" s="11">
        <f>+Tbl3!AI38-Tbl5!W38</f>
        <v>154.63159323810638</v>
      </c>
      <c r="P38" s="11">
        <f>+Tbl3!AL38-Tbl5!Y38</f>
        <v>1620.7060034842684</v>
      </c>
    </row>
    <row r="39" spans="1:16" ht="12.75">
      <c r="A39" s="8" t="s">
        <v>74</v>
      </c>
      <c r="B39" s="31">
        <f>+Tbl3!B39-Tbl5!B39</f>
        <v>11384.061203852252</v>
      </c>
      <c r="C39" s="31">
        <f>+Tbl3!E39-Tbl5!C39</f>
        <v>193.2003958331424</v>
      </c>
      <c r="D39" s="31">
        <f>+Tbl3!H39-Tbl5!E39</f>
        <v>851.4561282374428</v>
      </c>
      <c r="E39" s="31">
        <f>+Tbl3!K39-Tbl5!G39</f>
        <v>5160.4460820496915</v>
      </c>
      <c r="F39" s="31">
        <f>+Tbl3!N39-Tbl5!I39</f>
        <v>343.97496072086483</v>
      </c>
      <c r="G39" s="31"/>
      <c r="H39" s="31">
        <f>+Tbl3!Q39-Tbl5!K39</f>
        <v>152.2139930826546</v>
      </c>
      <c r="I39" s="31"/>
      <c r="J39" s="31">
        <f>+Tbl3!T39-Tbl5!M39</f>
        <v>1024.2965018004318</v>
      </c>
      <c r="K39" s="31">
        <f>+Tbl3!W39-Tbl5!O39</f>
        <v>41.11409299033773</v>
      </c>
      <c r="L39" s="31">
        <f>+Tbl3!Z39-Tbl5!Q39</f>
        <v>102.04936031497773</v>
      </c>
      <c r="M39" s="31">
        <f>+Tbl3!AC39-Tbl5!S39</f>
        <v>673.2583678487096</v>
      </c>
      <c r="N39" s="31">
        <f>+Tbl3!AF39-Tbl5!U39</f>
        <v>921.8998153640564</v>
      </c>
      <c r="O39" s="31">
        <f>+Tbl3!AI39-Tbl5!W39</f>
        <v>132.46993677821862</v>
      </c>
      <c r="P39" s="31">
        <f>+Tbl3!AL39-Tbl5!Y39</f>
        <v>1787.681568831726</v>
      </c>
    </row>
    <row r="40" ht="12.75">
      <c r="A40" s="3" t="s">
        <v>218</v>
      </c>
    </row>
  </sheetData>
  <sheetProtection password="CAF5" sheet="1" objects="1" scenarios="1"/>
  <mergeCells count="9">
    <mergeCell ref="A1:P1"/>
    <mergeCell ref="A3:P3"/>
    <mergeCell ref="E6:H6"/>
    <mergeCell ref="F7:G7"/>
    <mergeCell ref="H7:I7"/>
    <mergeCell ref="F8:G8"/>
    <mergeCell ref="F9:G9"/>
    <mergeCell ref="H9:I9"/>
    <mergeCell ref="H8:I8"/>
  </mergeCells>
  <printOptions horizontalCentered="1"/>
  <pageMargins left="0.59" right="0.68" top="0.87" bottom="0.88" header="0.67" footer="0.5"/>
  <pageSetup fitToHeight="1" fitToWidth="1" horizontalDpi="600" verticalDpi="600" orientation="landscape" scale="86" r:id="rId1"/>
  <headerFooter alignWithMargins="0">
    <oddFooter>&amp;L&amp;"Arial,Italic"&amp;9MSDE-DBS     10  / 2008&amp;C- 6 -&amp;R&amp;"Arial,Italic"&amp;9Selected Financial Data - Part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workbookViewId="0" topLeftCell="A1">
      <selection activeCell="E10" sqref="E10"/>
    </sheetView>
  </sheetViews>
  <sheetFormatPr defaultColWidth="9.140625" defaultRowHeight="12.75"/>
  <cols>
    <col min="1" max="1" width="14.140625" style="3" customWidth="1"/>
    <col min="2" max="4" width="11.7109375" style="0" customWidth="1"/>
    <col min="5" max="5" width="3.7109375" style="0" customWidth="1"/>
    <col min="6" max="8" width="11.7109375" style="0" customWidth="1"/>
    <col min="9" max="9" width="3.7109375" style="0" customWidth="1"/>
    <col min="10" max="12" width="11.7109375" style="0" customWidth="1"/>
    <col min="13" max="13" width="5.57421875" style="0" customWidth="1"/>
    <col min="14" max="14" width="17.140625" style="0" customWidth="1"/>
    <col min="15" max="16" width="15.57421875" style="0" customWidth="1"/>
    <col min="17" max="17" width="8.421875" style="0" customWidth="1"/>
    <col min="18" max="18" width="14.8515625" style="0" bestFit="1" customWidth="1"/>
    <col min="19" max="20" width="12.8515625" style="0" bestFit="1" customWidth="1"/>
    <col min="21" max="21" width="13.00390625" style="0" bestFit="1" customWidth="1"/>
    <col min="23" max="23" width="12.28125" style="0" bestFit="1" customWidth="1"/>
    <col min="24" max="24" width="10.28125" style="0" bestFit="1" customWidth="1"/>
    <col min="25" max="25" width="9.7109375" style="0" bestFit="1" customWidth="1"/>
    <col min="26" max="26" width="11.28125" style="0" bestFit="1" customWidth="1"/>
    <col min="28" max="28" width="10.8515625" style="0" bestFit="1" customWidth="1"/>
    <col min="29" max="29" width="12.421875" style="0" bestFit="1" customWidth="1"/>
    <col min="30" max="30" width="10.28125" style="0" bestFit="1" customWidth="1"/>
    <col min="31" max="31" width="9.28125" style="0" bestFit="1" customWidth="1"/>
    <col min="32" max="32" width="10.28125" style="0" bestFit="1" customWidth="1"/>
    <col min="34" max="34" width="16.00390625" style="0" bestFit="1" customWidth="1"/>
    <col min="35" max="35" width="14.28125" style="0" bestFit="1" customWidth="1"/>
    <col min="36" max="36" width="12.28125" style="0" bestFit="1" customWidth="1"/>
    <col min="37" max="37" width="13.421875" style="0" bestFit="1" customWidth="1"/>
  </cols>
  <sheetData>
    <row r="1" spans="1:12" ht="12.75">
      <c r="A1" s="242" t="s">
        <v>119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ht="12.75">
      <c r="R2" s="48"/>
    </row>
    <row r="3" spans="1:34" ht="12.75">
      <c r="A3" s="242" t="s">
        <v>222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W3" t="s">
        <v>202</v>
      </c>
      <c r="AC3" t="s">
        <v>200</v>
      </c>
      <c r="AH3" t="s">
        <v>201</v>
      </c>
    </row>
    <row r="4" spans="1:26" ht="12.7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N4" t="s">
        <v>180</v>
      </c>
      <c r="R4" s="241" t="s">
        <v>235</v>
      </c>
      <c r="S4" s="241"/>
      <c r="T4" s="241"/>
      <c r="U4" s="241"/>
      <c r="W4" s="241" t="s">
        <v>172</v>
      </c>
      <c r="X4" s="241"/>
      <c r="Y4" s="241"/>
      <c r="Z4" s="241"/>
    </row>
    <row r="5" spans="1:37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R5" s="259" t="s">
        <v>161</v>
      </c>
      <c r="S5" s="259"/>
      <c r="T5" s="259"/>
      <c r="U5" s="259"/>
      <c r="W5" s="259" t="s">
        <v>173</v>
      </c>
      <c r="X5" s="259"/>
      <c r="Y5" s="259"/>
      <c r="Z5" s="259"/>
      <c r="AH5" s="259" t="s">
        <v>199</v>
      </c>
      <c r="AI5" s="259"/>
      <c r="AJ5" s="259"/>
      <c r="AK5" s="259"/>
    </row>
    <row r="6" spans="1:37" ht="15" customHeight="1" thickTop="1">
      <c r="A6" s="3" t="s">
        <v>114</v>
      </c>
      <c r="R6" s="113" t="s">
        <v>77</v>
      </c>
      <c r="S6" s="113"/>
      <c r="T6" s="113" t="s">
        <v>162</v>
      </c>
      <c r="U6" s="113" t="s">
        <v>32</v>
      </c>
      <c r="W6" s="134" t="s">
        <v>77</v>
      </c>
      <c r="X6" s="134"/>
      <c r="Y6" s="134"/>
      <c r="Z6" s="134"/>
      <c r="AC6" s="252" t="s">
        <v>236</v>
      </c>
      <c r="AD6" s="252"/>
      <c r="AE6" s="252"/>
      <c r="AF6" s="252"/>
      <c r="AH6" s="113" t="s">
        <v>77</v>
      </c>
      <c r="AI6" s="113"/>
      <c r="AJ6" s="113" t="s">
        <v>162</v>
      </c>
      <c r="AK6" s="113" t="s">
        <v>32</v>
      </c>
    </row>
    <row r="7" spans="1:37" ht="13.5" thickBot="1">
      <c r="A7" t="s">
        <v>35</v>
      </c>
      <c r="B7" s="252" t="s">
        <v>120</v>
      </c>
      <c r="C7" s="252"/>
      <c r="D7" s="252"/>
      <c r="E7" s="6"/>
      <c r="F7" s="252" t="s">
        <v>121</v>
      </c>
      <c r="G7" s="252"/>
      <c r="H7" s="252"/>
      <c r="I7" s="6"/>
      <c r="J7" s="252" t="s">
        <v>122</v>
      </c>
      <c r="K7" s="252"/>
      <c r="L7" s="252"/>
      <c r="N7" s="250" t="s">
        <v>173</v>
      </c>
      <c r="O7" s="250" t="s">
        <v>121</v>
      </c>
      <c r="P7" s="250" t="s">
        <v>174</v>
      </c>
      <c r="R7" s="113" t="s">
        <v>163</v>
      </c>
      <c r="S7" s="113"/>
      <c r="T7" s="113" t="s">
        <v>164</v>
      </c>
      <c r="U7" s="113" t="s">
        <v>165</v>
      </c>
      <c r="W7" s="113" t="s">
        <v>165</v>
      </c>
      <c r="X7" s="113" t="s">
        <v>169</v>
      </c>
      <c r="Y7" s="113" t="s">
        <v>162</v>
      </c>
      <c r="Z7" s="113"/>
      <c r="AC7" s="260" t="s">
        <v>173</v>
      </c>
      <c r="AD7" s="260"/>
      <c r="AE7" s="260"/>
      <c r="AF7" s="260"/>
      <c r="AH7" s="113" t="s">
        <v>163</v>
      </c>
      <c r="AI7" s="113"/>
      <c r="AJ7" s="113" t="s">
        <v>164</v>
      </c>
      <c r="AK7" s="113" t="s">
        <v>165</v>
      </c>
    </row>
    <row r="8" spans="1:37" ht="13.5" thickBot="1">
      <c r="A8" s="4" t="s">
        <v>115</v>
      </c>
      <c r="B8" s="68" t="s">
        <v>186</v>
      </c>
      <c r="C8" s="68" t="s">
        <v>187</v>
      </c>
      <c r="D8" s="68" t="s">
        <v>203</v>
      </c>
      <c r="E8" s="68"/>
      <c r="F8" s="68" t="s">
        <v>186</v>
      </c>
      <c r="G8" s="68" t="s">
        <v>187</v>
      </c>
      <c r="H8" s="68" t="s">
        <v>203</v>
      </c>
      <c r="I8" s="114"/>
      <c r="J8" s="68" t="s">
        <v>186</v>
      </c>
      <c r="K8" s="68" t="s">
        <v>187</v>
      </c>
      <c r="L8" s="68" t="s">
        <v>203</v>
      </c>
      <c r="M8" s="69"/>
      <c r="N8" s="250"/>
      <c r="O8" s="250"/>
      <c r="P8" s="250"/>
      <c r="Q8" s="69"/>
      <c r="R8" s="135" t="s">
        <v>166</v>
      </c>
      <c r="S8" s="136" t="s">
        <v>121</v>
      </c>
      <c r="T8" s="137" t="s">
        <v>167</v>
      </c>
      <c r="U8" s="135" t="s">
        <v>168</v>
      </c>
      <c r="W8" s="135" t="s">
        <v>168</v>
      </c>
      <c r="X8" s="135" t="s">
        <v>170</v>
      </c>
      <c r="Y8" s="135" t="s">
        <v>171</v>
      </c>
      <c r="Z8" s="135" t="s">
        <v>32</v>
      </c>
      <c r="AC8" s="151" t="s">
        <v>176</v>
      </c>
      <c r="AD8" s="151" t="s">
        <v>177</v>
      </c>
      <c r="AE8" s="152" t="s">
        <v>178</v>
      </c>
      <c r="AF8" s="151" t="s">
        <v>179</v>
      </c>
      <c r="AH8" s="135" t="s">
        <v>166</v>
      </c>
      <c r="AI8" s="136" t="s">
        <v>121</v>
      </c>
      <c r="AJ8" s="137" t="s">
        <v>167</v>
      </c>
      <c r="AK8" s="135" t="s">
        <v>168</v>
      </c>
    </row>
    <row r="9" spans="1:37" s="61" customFormat="1" ht="12.75">
      <c r="A9" s="83" t="s">
        <v>76</v>
      </c>
      <c r="B9" s="116">
        <v>252.97688725307032</v>
      </c>
      <c r="C9" s="116">
        <v>268.3126203364801</v>
      </c>
      <c r="D9" s="115">
        <f>N9/Tbl11!C9</f>
        <v>281.54262533324265</v>
      </c>
      <c r="E9" s="65"/>
      <c r="F9" s="115">
        <v>68.0153810067986</v>
      </c>
      <c r="G9" s="116">
        <v>73.04267293470575</v>
      </c>
      <c r="H9" s="117">
        <f>O9/Tbl11!C9</f>
        <v>67.18967813886002</v>
      </c>
      <c r="I9" s="65"/>
      <c r="J9" s="117">
        <v>16.371416682588954</v>
      </c>
      <c r="K9" s="116">
        <v>24.285983786314993</v>
      </c>
      <c r="L9" s="117">
        <f>P9/Tbl11!C9</f>
        <v>23.78320488086544</v>
      </c>
      <c r="N9" s="126">
        <f>SUM(N11:N38)</f>
        <v>235152058.76</v>
      </c>
      <c r="O9" s="126">
        <f>SUM(O11:O38)</f>
        <v>56118646.769999996</v>
      </c>
      <c r="P9" s="126">
        <f>SUM(P11:P38)</f>
        <v>19864379.630000003</v>
      </c>
      <c r="R9" s="126">
        <f>SUM(R11:R38)</f>
        <v>218845804.58</v>
      </c>
      <c r="S9" s="126">
        <f>SUM(S11:S38)</f>
        <v>55181145.28000001</v>
      </c>
      <c r="T9" s="126">
        <f>SUM(T11:T38)</f>
        <v>19822218.010000005</v>
      </c>
      <c r="U9" s="126">
        <f>R9-S9-T9</f>
        <v>143842441.29000002</v>
      </c>
      <c r="W9" s="99">
        <f>SUM(W11:W38)</f>
        <v>16306254.180000002</v>
      </c>
      <c r="X9" s="99">
        <f>SUM(X11:X38)</f>
        <v>937501.49</v>
      </c>
      <c r="Y9" s="99">
        <f>SUM(Y11:Y38)</f>
        <v>42161.619999999995</v>
      </c>
      <c r="Z9" s="99">
        <f>SUM(Z11:Z38)</f>
        <v>15326591.07</v>
      </c>
      <c r="AC9" s="153">
        <f>SUM(AC11:AC38)</f>
        <v>276209.14</v>
      </c>
      <c r="AD9" s="153">
        <f>SUM(AD11:AD38)</f>
        <v>36076.47</v>
      </c>
      <c r="AE9" s="153">
        <f>SUM(AE11:AE38)</f>
        <v>0</v>
      </c>
      <c r="AF9" s="153">
        <f>SUM(AF11:AF38)</f>
        <v>240132.67000000004</v>
      </c>
      <c r="AH9" s="126">
        <f>SUM(AI9:AK9)</f>
        <v>219122013.72000006</v>
      </c>
      <c r="AI9" s="156">
        <f>SUM(AI11:AI38)</f>
        <v>55217221.75000001</v>
      </c>
      <c r="AJ9" s="156">
        <f>SUM(AJ11:AJ38)</f>
        <v>19822218.010000005</v>
      </c>
      <c r="AK9" s="156">
        <f>SUM(AK11:AK38)</f>
        <v>144082573.96000004</v>
      </c>
    </row>
    <row r="10" spans="5:37" ht="12.75">
      <c r="E10" s="2"/>
      <c r="G10" s="33"/>
      <c r="I10" s="2"/>
      <c r="R10" s="126"/>
      <c r="S10" s="126"/>
      <c r="T10" s="126"/>
      <c r="U10" s="126"/>
      <c r="W10" s="124"/>
      <c r="X10" s="124"/>
      <c r="Y10" s="124"/>
      <c r="Z10" s="124"/>
      <c r="AC10" s="154"/>
      <c r="AD10" s="154"/>
      <c r="AE10" s="155"/>
      <c r="AF10" s="154"/>
      <c r="AH10" s="126"/>
      <c r="AI10" s="126"/>
      <c r="AJ10" s="126"/>
      <c r="AK10" s="126"/>
    </row>
    <row r="11" spans="1:37" ht="12.75">
      <c r="A11" s="3" t="s">
        <v>52</v>
      </c>
      <c r="B11" s="168">
        <v>284.1038092211182</v>
      </c>
      <c r="C11" s="168">
        <v>267.80195225475387</v>
      </c>
      <c r="D11" s="118">
        <f>N11/Tbl11!C11</f>
        <v>281.3837426799304</v>
      </c>
      <c r="E11" s="70"/>
      <c r="F11" s="119">
        <v>103.0422708397376</v>
      </c>
      <c r="G11" s="168">
        <v>24.983560515673997</v>
      </c>
      <c r="H11" s="119">
        <f>O11/Tbl11!C11</f>
        <v>10.890109652208741</v>
      </c>
      <c r="I11" s="70"/>
      <c r="J11" s="119">
        <v>1.458560196739419</v>
      </c>
      <c r="K11" s="160">
        <v>9.241318326276778</v>
      </c>
      <c r="L11" s="119">
        <f>P11/Tbl11!C11</f>
        <v>9.310140393795395</v>
      </c>
      <c r="N11" s="48">
        <f aca="true" t="shared" si="0" ref="N11:P15">R11+W11</f>
        <v>2599507.4300000006</v>
      </c>
      <c r="O11" s="48">
        <f t="shared" si="0"/>
        <v>100606.1</v>
      </c>
      <c r="P11" s="48">
        <f t="shared" si="0"/>
        <v>86009.87</v>
      </c>
      <c r="R11" s="126">
        <f>S11+T11+U11</f>
        <v>2433512.7700000005</v>
      </c>
      <c r="S11" s="99">
        <f aca="true" t="shared" si="1" ref="S11:U15">AI11-AD11</f>
        <v>100606.1</v>
      </c>
      <c r="T11" s="99">
        <f t="shared" si="1"/>
        <v>86009.87</v>
      </c>
      <c r="U11" s="126">
        <f t="shared" si="1"/>
        <v>2246896.8000000003</v>
      </c>
      <c r="W11" s="126">
        <f>X11+Y11+Z11</f>
        <v>165994.66</v>
      </c>
      <c r="X11" s="126">
        <v>0</v>
      </c>
      <c r="Y11" s="126">
        <v>0</v>
      </c>
      <c r="Z11" s="126">
        <v>165994.66</v>
      </c>
      <c r="AC11" s="126">
        <f>AD11+AE11+AF11</f>
        <v>11729.36</v>
      </c>
      <c r="AD11" s="126">
        <v>0</v>
      </c>
      <c r="AE11" s="126">
        <v>0</v>
      </c>
      <c r="AF11" s="126">
        <v>11729.36</v>
      </c>
      <c r="AG11" s="165"/>
      <c r="AH11" s="126">
        <f>SUM(AI11:AK11)</f>
        <v>2445242.1300000004</v>
      </c>
      <c r="AI11" s="125">
        <v>100606.1</v>
      </c>
      <c r="AJ11" s="159">
        <v>86009.87</v>
      </c>
      <c r="AK11" s="126">
        <v>2258626.16</v>
      </c>
    </row>
    <row r="12" spans="1:37" ht="12.75">
      <c r="A12" s="3" t="s">
        <v>53</v>
      </c>
      <c r="B12" s="168">
        <v>266.5390781541143</v>
      </c>
      <c r="C12" s="168">
        <v>210.3739975305866</v>
      </c>
      <c r="D12" s="118">
        <f>N12/Tbl11!C12</f>
        <v>230.00973248573422</v>
      </c>
      <c r="E12" s="70"/>
      <c r="F12" s="119">
        <v>100.81473162485212</v>
      </c>
      <c r="G12" s="168">
        <v>15.393509391296597</v>
      </c>
      <c r="H12" s="119">
        <f>O12/Tbl11!C12</f>
        <v>29.075762648123227</v>
      </c>
      <c r="I12" s="70"/>
      <c r="J12" s="119">
        <v>12.991847851458166</v>
      </c>
      <c r="K12" s="160">
        <v>13.062684869473841</v>
      </c>
      <c r="L12" s="119">
        <f>P12/Tbl11!C12</f>
        <v>21.730657035107964</v>
      </c>
      <c r="N12" s="48">
        <f t="shared" si="0"/>
        <v>16487675.369999995</v>
      </c>
      <c r="O12" s="48">
        <f t="shared" si="0"/>
        <v>2084223.7</v>
      </c>
      <c r="P12" s="48">
        <f t="shared" si="0"/>
        <v>1557708.08</v>
      </c>
      <c r="R12" s="126">
        <f>S12+T12+U12</f>
        <v>15238546.369999995</v>
      </c>
      <c r="S12" s="99">
        <f t="shared" si="1"/>
        <v>2083712.42</v>
      </c>
      <c r="T12" s="99">
        <f t="shared" si="1"/>
        <v>1557708.08</v>
      </c>
      <c r="U12" s="126">
        <f t="shared" si="1"/>
        <v>11597125.869999995</v>
      </c>
      <c r="W12" s="126">
        <f>X12+Y12+Z12</f>
        <v>1249129</v>
      </c>
      <c r="X12" s="126">
        <v>511.28</v>
      </c>
      <c r="Y12" s="126">
        <v>0</v>
      </c>
      <c r="Z12" s="126">
        <v>1248617.72</v>
      </c>
      <c r="AC12" s="126">
        <f>AD12+AE12+AF12</f>
        <v>3497</v>
      </c>
      <c r="AD12" s="126">
        <v>0</v>
      </c>
      <c r="AE12" s="126">
        <v>0</v>
      </c>
      <c r="AF12" s="126">
        <v>3497</v>
      </c>
      <c r="AG12" s="165"/>
      <c r="AH12" s="126">
        <f>SUM(AI12:AK12)</f>
        <v>15242043.369999995</v>
      </c>
      <c r="AI12" s="125">
        <v>2083712.42</v>
      </c>
      <c r="AJ12" s="159">
        <v>1557708.08</v>
      </c>
      <c r="AK12" s="126">
        <v>11600622.869999995</v>
      </c>
    </row>
    <row r="13" spans="1:37" ht="12.75">
      <c r="A13" s="3" t="s">
        <v>75</v>
      </c>
      <c r="B13" s="168">
        <v>357.2061610688637</v>
      </c>
      <c r="C13" s="168">
        <v>296.9106355704742</v>
      </c>
      <c r="D13" s="118">
        <f>N13/Tbl11!C13</f>
        <v>343.45021421303653</v>
      </c>
      <c r="E13" s="70"/>
      <c r="F13" s="119">
        <v>148.12104534991826</v>
      </c>
      <c r="G13" s="168">
        <v>158.67827505540137</v>
      </c>
      <c r="H13" s="119">
        <f>O13/Tbl11!C13</f>
        <v>150.09929795108317</v>
      </c>
      <c r="I13" s="70"/>
      <c r="J13" s="119">
        <v>0</v>
      </c>
      <c r="K13" s="160">
        <v>0.03223244705075503</v>
      </c>
      <c r="L13" s="119">
        <f>P13/Tbl11!C13</f>
        <v>0.22406873975679742</v>
      </c>
      <c r="N13" s="48">
        <f t="shared" si="0"/>
        <v>27965759.97</v>
      </c>
      <c r="O13" s="48">
        <f t="shared" si="0"/>
        <v>12221977.930000002</v>
      </c>
      <c r="P13" s="48">
        <f t="shared" si="0"/>
        <v>18245.01</v>
      </c>
      <c r="R13" s="126">
        <f>S13+T13+U13</f>
        <v>27596510.47</v>
      </c>
      <c r="S13" s="99">
        <f t="shared" si="1"/>
        <v>12221977.930000002</v>
      </c>
      <c r="T13" s="99">
        <f t="shared" si="1"/>
        <v>18245.01</v>
      </c>
      <c r="U13" s="126">
        <f t="shared" si="1"/>
        <v>15356287.53</v>
      </c>
      <c r="W13" s="126">
        <f>X13+Y13+Z13</f>
        <v>369249.5</v>
      </c>
      <c r="X13" s="126">
        <v>0</v>
      </c>
      <c r="Y13" s="126">
        <v>0</v>
      </c>
      <c r="Z13" s="126">
        <v>369249.5</v>
      </c>
      <c r="AC13" s="126">
        <f>AD13+AE13+AF13</f>
        <v>0</v>
      </c>
      <c r="AD13" s="126">
        <v>0</v>
      </c>
      <c r="AE13" s="126">
        <v>0</v>
      </c>
      <c r="AF13" s="126">
        <v>0</v>
      </c>
      <c r="AG13" s="165"/>
      <c r="AH13" s="126">
        <f>SUM(AI13:AK13)</f>
        <v>27596510.47</v>
      </c>
      <c r="AI13" s="125">
        <v>12221977.930000002</v>
      </c>
      <c r="AJ13" s="159">
        <v>18245.01</v>
      </c>
      <c r="AK13" s="126">
        <v>15356287.53</v>
      </c>
    </row>
    <row r="14" spans="1:37" ht="12.75">
      <c r="A14" s="3" t="s">
        <v>54</v>
      </c>
      <c r="B14" s="168">
        <v>249.49397001090423</v>
      </c>
      <c r="C14" s="168">
        <v>243.3785680909017</v>
      </c>
      <c r="D14" s="118">
        <f>N14/Tbl11!C14</f>
        <v>269.9042035146356</v>
      </c>
      <c r="E14" s="70"/>
      <c r="F14" s="119">
        <v>45.25552455244452</v>
      </c>
      <c r="G14" s="168">
        <v>46.016145928673495</v>
      </c>
      <c r="H14" s="119">
        <f>O14/Tbl11!C14</f>
        <v>91.71795619790973</v>
      </c>
      <c r="I14" s="70"/>
      <c r="J14" s="119">
        <v>20.785861381377458</v>
      </c>
      <c r="K14" s="160">
        <v>36.5820981391191</v>
      </c>
      <c r="L14" s="119">
        <f>P14/Tbl11!C14</f>
        <v>15.034737444552839</v>
      </c>
      <c r="N14" s="48">
        <f t="shared" si="0"/>
        <v>27910764.080000006</v>
      </c>
      <c r="O14" s="48">
        <f t="shared" si="0"/>
        <v>9484543.79</v>
      </c>
      <c r="P14" s="48">
        <f t="shared" si="0"/>
        <v>1554740.55</v>
      </c>
      <c r="R14" s="126">
        <f>S14+T14+U14</f>
        <v>26420265.380000006</v>
      </c>
      <c r="S14" s="99">
        <f t="shared" si="1"/>
        <v>9397716.85</v>
      </c>
      <c r="T14" s="99">
        <f t="shared" si="1"/>
        <v>1552441.55</v>
      </c>
      <c r="U14" s="126">
        <f t="shared" si="1"/>
        <v>15470106.980000006</v>
      </c>
      <c r="W14" s="126">
        <f>X14+Y14+Z14</f>
        <v>1490498.7</v>
      </c>
      <c r="X14" s="99">
        <v>86826.94</v>
      </c>
      <c r="Y14" s="126">
        <v>2299</v>
      </c>
      <c r="Z14" s="126">
        <v>1401372.76</v>
      </c>
      <c r="AC14" s="126">
        <f>AD14+AE14+AF14</f>
        <v>3715.47</v>
      </c>
      <c r="AD14" s="126">
        <v>0</v>
      </c>
      <c r="AE14" s="126">
        <v>0</v>
      </c>
      <c r="AF14" s="126">
        <v>3715.47</v>
      </c>
      <c r="AG14" s="165"/>
      <c r="AH14" s="126">
        <f>SUM(AI14:AK14)</f>
        <v>26423980.85000001</v>
      </c>
      <c r="AI14" s="125">
        <v>9397716.85</v>
      </c>
      <c r="AJ14" s="159">
        <v>1552441.55</v>
      </c>
      <c r="AK14" s="126">
        <v>15473822.450000007</v>
      </c>
    </row>
    <row r="15" spans="1:37" ht="12.75">
      <c r="A15" s="3" t="s">
        <v>55</v>
      </c>
      <c r="B15" s="168">
        <v>193.23723719939792</v>
      </c>
      <c r="C15" s="168">
        <v>189.68616778162752</v>
      </c>
      <c r="D15" s="118">
        <f>N15/Tbl11!C15</f>
        <v>206.5853148177915</v>
      </c>
      <c r="E15" s="70"/>
      <c r="F15" s="119">
        <v>49.95977785125983</v>
      </c>
      <c r="G15" s="168">
        <v>57.68169395083885</v>
      </c>
      <c r="H15" s="119">
        <f>O15/Tbl11!C15</f>
        <v>75.15416140439505</v>
      </c>
      <c r="I15" s="70"/>
      <c r="J15" s="119">
        <v>14.739309882281995</v>
      </c>
      <c r="K15" s="160">
        <v>14.148898926735844</v>
      </c>
      <c r="L15" s="119">
        <f>P15/Tbl11!C15</f>
        <v>11.61841144457967</v>
      </c>
      <c r="N15" s="48">
        <f t="shared" si="0"/>
        <v>3598633.5500000003</v>
      </c>
      <c r="O15" s="48">
        <f t="shared" si="0"/>
        <v>1309155.43</v>
      </c>
      <c r="P15" s="48">
        <f t="shared" si="0"/>
        <v>202388.08</v>
      </c>
      <c r="R15" s="126">
        <f>S15+T15+U15</f>
        <v>3278013.99</v>
      </c>
      <c r="S15" s="99">
        <f t="shared" si="1"/>
        <v>1233999.91</v>
      </c>
      <c r="T15" s="99">
        <f t="shared" si="1"/>
        <v>202388.08</v>
      </c>
      <c r="U15" s="126">
        <f t="shared" si="1"/>
        <v>1841626</v>
      </c>
      <c r="W15" s="126">
        <f>X15+Y15+Z15</f>
        <v>320619.56</v>
      </c>
      <c r="X15" s="128">
        <v>75155.52</v>
      </c>
      <c r="Y15" s="126">
        <v>0</v>
      </c>
      <c r="Z15" s="126">
        <v>245464.04</v>
      </c>
      <c r="AC15" s="126">
        <f>AD15+AE15+AF15</f>
        <v>14304.67</v>
      </c>
      <c r="AD15" s="126">
        <v>0</v>
      </c>
      <c r="AE15" s="126">
        <v>0</v>
      </c>
      <c r="AF15" s="126">
        <v>14304.67</v>
      </c>
      <c r="AG15" s="165"/>
      <c r="AH15" s="126">
        <f>SUM(AI15:AK15)</f>
        <v>3292318.66</v>
      </c>
      <c r="AI15" s="125">
        <v>1233999.91</v>
      </c>
      <c r="AJ15" s="159">
        <v>202388.08</v>
      </c>
      <c r="AK15" s="126">
        <v>1855930.67</v>
      </c>
    </row>
    <row r="16" spans="2:37" ht="12.75">
      <c r="B16" s="168"/>
      <c r="C16" s="168"/>
      <c r="D16" s="118"/>
      <c r="E16" s="33"/>
      <c r="F16" s="120"/>
      <c r="G16" s="168"/>
      <c r="H16" s="120"/>
      <c r="I16" s="33"/>
      <c r="J16" s="120"/>
      <c r="L16" s="120"/>
      <c r="R16" s="126"/>
      <c r="S16" s="126"/>
      <c r="T16" s="126"/>
      <c r="U16" s="126"/>
      <c r="W16" s="126"/>
      <c r="X16" s="123"/>
      <c r="Y16" s="126"/>
      <c r="Z16" s="126"/>
      <c r="AC16" s="126"/>
      <c r="AD16" s="126"/>
      <c r="AE16" s="126"/>
      <c r="AF16" s="126"/>
      <c r="AG16" s="165"/>
      <c r="AH16" s="126"/>
      <c r="AI16" s="126"/>
      <c r="AJ16" s="126"/>
      <c r="AK16" s="126"/>
    </row>
    <row r="17" spans="1:37" ht="12.75">
      <c r="A17" s="3" t="s">
        <v>56</v>
      </c>
      <c r="B17" s="168">
        <v>175.9760629532577</v>
      </c>
      <c r="C17" s="168">
        <v>212.07326033008292</v>
      </c>
      <c r="D17" s="118">
        <f>N17/Tbl11!C17</f>
        <v>252.82322339465588</v>
      </c>
      <c r="E17" s="70"/>
      <c r="F17" s="119">
        <v>13.258145910775577</v>
      </c>
      <c r="G17" s="168">
        <v>49.97839977121138</v>
      </c>
      <c r="H17" s="119">
        <f>O17/Tbl11!C17</f>
        <v>72.73069259525256</v>
      </c>
      <c r="I17" s="70"/>
      <c r="J17" s="119">
        <v>17.319899376142413</v>
      </c>
      <c r="K17" s="160">
        <v>15.149269813740233</v>
      </c>
      <c r="L17" s="119">
        <f>P17/Tbl11!C17</f>
        <v>16.75842586965729</v>
      </c>
      <c r="N17" s="48">
        <f aca="true" t="shared" si="2" ref="N17:P21">R17+W17</f>
        <v>1372905.95</v>
      </c>
      <c r="O17" s="48">
        <f t="shared" si="2"/>
        <v>394949.48</v>
      </c>
      <c r="P17" s="48">
        <f t="shared" si="2"/>
        <v>91003.28</v>
      </c>
      <c r="R17" s="126">
        <f>S17+T17+U17</f>
        <v>1253443.29</v>
      </c>
      <c r="S17" s="99">
        <f aca="true" t="shared" si="3" ref="S17:U21">AI17-AD17</f>
        <v>394228.55</v>
      </c>
      <c r="T17" s="99">
        <f t="shared" si="3"/>
        <v>91003.28</v>
      </c>
      <c r="U17" s="126">
        <f t="shared" si="3"/>
        <v>768211.46</v>
      </c>
      <c r="W17" s="126">
        <f>X17+Y17+Z17</f>
        <v>119462.65999999999</v>
      </c>
      <c r="X17" s="128">
        <v>720.93</v>
      </c>
      <c r="Y17" s="126">
        <v>0</v>
      </c>
      <c r="Z17" s="99">
        <v>118741.73</v>
      </c>
      <c r="AC17" s="126">
        <f>AD17+AE17+AF17</f>
        <v>0</v>
      </c>
      <c r="AD17" s="126">
        <v>0</v>
      </c>
      <c r="AE17" s="126">
        <v>0</v>
      </c>
      <c r="AF17" s="126">
        <v>0</v>
      </c>
      <c r="AG17" s="165"/>
      <c r="AH17" s="126">
        <f>SUM(AI17:AK17)</f>
        <v>1253443.29</v>
      </c>
      <c r="AI17" s="159">
        <v>394228.55</v>
      </c>
      <c r="AJ17" s="159">
        <v>91003.28</v>
      </c>
      <c r="AK17" s="126">
        <v>768211.46</v>
      </c>
    </row>
    <row r="18" spans="1:37" ht="12.75">
      <c r="A18" s="3" t="s">
        <v>57</v>
      </c>
      <c r="B18" s="168">
        <v>313.20159432081294</v>
      </c>
      <c r="C18" s="168">
        <v>307.67703718474064</v>
      </c>
      <c r="D18" s="118">
        <f>N18/Tbl11!C18</f>
        <v>288.43636719893334</v>
      </c>
      <c r="E18" s="70"/>
      <c r="F18" s="119">
        <v>83.41619935236571</v>
      </c>
      <c r="G18" s="168">
        <v>47.46918999732358</v>
      </c>
      <c r="H18" s="119">
        <f>O18/Tbl11!C18</f>
        <v>64.34330247666577</v>
      </c>
      <c r="I18" s="70"/>
      <c r="J18" s="119">
        <v>16.39561078161533</v>
      </c>
      <c r="K18" s="160">
        <v>50.04217503276558</v>
      </c>
      <c r="L18" s="119">
        <f>P18/Tbl11!C18</f>
        <v>15.419453545961991</v>
      </c>
      <c r="N18" s="48">
        <f t="shared" si="2"/>
        <v>8053663.529999996</v>
      </c>
      <c r="O18" s="48">
        <f t="shared" si="2"/>
        <v>1796581.04</v>
      </c>
      <c r="P18" s="48">
        <f t="shared" si="2"/>
        <v>430538.95</v>
      </c>
      <c r="R18" s="126">
        <f>S18+T18+U18</f>
        <v>7660209.549999995</v>
      </c>
      <c r="S18" s="99">
        <f t="shared" si="3"/>
        <v>1795985.31</v>
      </c>
      <c r="T18" s="99">
        <f t="shared" si="3"/>
        <v>430156.21</v>
      </c>
      <c r="U18" s="126">
        <f t="shared" si="3"/>
        <v>5434068.029999996</v>
      </c>
      <c r="W18" s="126">
        <f>X18+Y18+Z18</f>
        <v>393453.98</v>
      </c>
      <c r="X18" s="126">
        <v>595.73</v>
      </c>
      <c r="Y18" s="99">
        <v>382.74</v>
      </c>
      <c r="Z18" s="126">
        <v>392475.51</v>
      </c>
      <c r="AC18" s="126">
        <f>AD18+AE18+AF18</f>
        <v>18691.75</v>
      </c>
      <c r="AD18" s="126">
        <v>0</v>
      </c>
      <c r="AE18" s="126">
        <v>0</v>
      </c>
      <c r="AF18" s="126">
        <v>18691.75</v>
      </c>
      <c r="AG18" s="165"/>
      <c r="AH18" s="126">
        <f>SUM(AI18:AK18)</f>
        <v>7678901.299999995</v>
      </c>
      <c r="AI18" s="125">
        <v>1795985.31</v>
      </c>
      <c r="AJ18" s="159">
        <v>430156.21</v>
      </c>
      <c r="AK18" s="126">
        <v>5452759.779999996</v>
      </c>
    </row>
    <row r="19" spans="1:37" ht="12.75">
      <c r="A19" s="3" t="s">
        <v>58</v>
      </c>
      <c r="B19" s="168">
        <v>193.88687686059302</v>
      </c>
      <c r="C19" s="168">
        <v>193.2398340863727</v>
      </c>
      <c r="D19" s="118">
        <f>N19/Tbl11!C19</f>
        <v>203.81224873701134</v>
      </c>
      <c r="E19" s="70"/>
      <c r="F19" s="119">
        <v>57.3930256925288</v>
      </c>
      <c r="G19" s="168">
        <v>51.54201875157527</v>
      </c>
      <c r="H19" s="119">
        <f>O19/Tbl11!C19</f>
        <v>43.80856054338487</v>
      </c>
      <c r="I19" s="70"/>
      <c r="J19" s="119">
        <v>9.953678847134313</v>
      </c>
      <c r="K19" s="160">
        <v>10.14600436924243</v>
      </c>
      <c r="L19" s="119">
        <f>P19/Tbl11!C19</f>
        <v>12.665907661082242</v>
      </c>
      <c r="N19" s="48">
        <f t="shared" si="2"/>
        <v>3274504.19</v>
      </c>
      <c r="O19" s="48">
        <f t="shared" si="2"/>
        <v>703840.5</v>
      </c>
      <c r="P19" s="48">
        <f t="shared" si="2"/>
        <v>203493.99</v>
      </c>
      <c r="R19" s="126">
        <f>S19+T19+U19</f>
        <v>3095297.33</v>
      </c>
      <c r="S19" s="99">
        <f t="shared" si="3"/>
        <v>700651.8</v>
      </c>
      <c r="T19" s="99">
        <f t="shared" si="3"/>
        <v>203493.99</v>
      </c>
      <c r="U19" s="126">
        <f t="shared" si="3"/>
        <v>2191151.54</v>
      </c>
      <c r="W19" s="126">
        <f>X19+Y19+Z19</f>
        <v>179206.86000000002</v>
      </c>
      <c r="X19" s="126">
        <v>3188.7</v>
      </c>
      <c r="Y19" s="126">
        <v>0</v>
      </c>
      <c r="Z19" s="126">
        <v>176018.16</v>
      </c>
      <c r="AC19" s="126">
        <f>AD19+AE19+AF19</f>
        <v>0</v>
      </c>
      <c r="AD19" s="126">
        <v>0</v>
      </c>
      <c r="AE19" s="126">
        <v>0</v>
      </c>
      <c r="AF19" s="126">
        <v>0</v>
      </c>
      <c r="AG19" s="165"/>
      <c r="AH19" s="126">
        <f>SUM(AI19:AK19)</f>
        <v>3095297.33</v>
      </c>
      <c r="AI19" s="125">
        <v>700651.8</v>
      </c>
      <c r="AJ19" s="159">
        <v>203493.99</v>
      </c>
      <c r="AK19" s="126">
        <v>2191151.54</v>
      </c>
    </row>
    <row r="20" spans="1:37" ht="12.75">
      <c r="A20" s="3" t="s">
        <v>59</v>
      </c>
      <c r="B20" s="168">
        <v>332.72094598072493</v>
      </c>
      <c r="C20" s="168">
        <v>349.04429175431386</v>
      </c>
      <c r="D20" s="118">
        <f>N20/Tbl11!C20</f>
        <v>418.2647259496897</v>
      </c>
      <c r="E20" s="70"/>
      <c r="F20" s="119">
        <v>80.42851463829741</v>
      </c>
      <c r="G20" s="168">
        <v>56.85062469960375</v>
      </c>
      <c r="H20" s="119">
        <f>O20/Tbl11!C20</f>
        <v>74.6481649998531</v>
      </c>
      <c r="I20" s="70"/>
      <c r="J20" s="119">
        <v>21.339800997635468</v>
      </c>
      <c r="K20" s="160">
        <v>19.655784096063808</v>
      </c>
      <c r="L20" s="119">
        <f>P20/Tbl11!C20</f>
        <v>21.609556767180045</v>
      </c>
      <c r="N20" s="48">
        <f t="shared" si="2"/>
        <v>10901276.56</v>
      </c>
      <c r="O20" s="48">
        <f t="shared" si="2"/>
        <v>1945562.8</v>
      </c>
      <c r="P20" s="48">
        <f t="shared" si="2"/>
        <v>563212.1</v>
      </c>
      <c r="R20" s="126">
        <f>S20+T20+U20</f>
        <v>10606158.84</v>
      </c>
      <c r="S20" s="99">
        <f t="shared" si="3"/>
        <v>1943454.62</v>
      </c>
      <c r="T20" s="99">
        <f t="shared" si="3"/>
        <v>563212.1</v>
      </c>
      <c r="U20" s="126">
        <f t="shared" si="3"/>
        <v>8099492.119999999</v>
      </c>
      <c r="W20" s="126">
        <f>X20+Y20+Z20</f>
        <v>295117.72</v>
      </c>
      <c r="X20" s="126">
        <v>2108.18</v>
      </c>
      <c r="Y20" s="126">
        <v>0</v>
      </c>
      <c r="Z20" s="126">
        <v>293009.54</v>
      </c>
      <c r="AC20" s="126">
        <f>AD20+AE20+AF20</f>
        <v>68738.69</v>
      </c>
      <c r="AD20" s="126">
        <v>0</v>
      </c>
      <c r="AE20" s="126">
        <v>0</v>
      </c>
      <c r="AF20" s="126">
        <v>68738.69</v>
      </c>
      <c r="AG20" s="165"/>
      <c r="AH20" s="126">
        <f>SUM(AI20:AK20)</f>
        <v>10674897.53</v>
      </c>
      <c r="AI20" s="125">
        <v>1943454.62</v>
      </c>
      <c r="AJ20" s="159">
        <v>563212.1</v>
      </c>
      <c r="AK20" s="126">
        <v>8168230.81</v>
      </c>
    </row>
    <row r="21" spans="1:37" ht="12.75">
      <c r="A21" s="3" t="s">
        <v>60</v>
      </c>
      <c r="B21" s="168">
        <v>315.78804382050527</v>
      </c>
      <c r="C21" s="168">
        <v>310.8519537569524</v>
      </c>
      <c r="D21" s="118">
        <f>N21/Tbl11!C21</f>
        <v>364.3477326494064</v>
      </c>
      <c r="E21" s="70"/>
      <c r="F21" s="119">
        <v>70.20922228374755</v>
      </c>
      <c r="G21" s="168">
        <v>105.81870977646045</v>
      </c>
      <c r="H21" s="119">
        <f>O21/Tbl11!C21</f>
        <v>100.32517632492429</v>
      </c>
      <c r="I21" s="70"/>
      <c r="J21" s="119">
        <v>5.306450387066654</v>
      </c>
      <c r="K21" s="160">
        <v>7.47521698569961</v>
      </c>
      <c r="L21" s="119">
        <f>P21/Tbl11!C21</f>
        <v>3.845762674390325</v>
      </c>
      <c r="N21" s="48">
        <f t="shared" si="2"/>
        <v>1647908.36</v>
      </c>
      <c r="O21" s="48">
        <f t="shared" si="2"/>
        <v>453760.74</v>
      </c>
      <c r="P21" s="48">
        <f t="shared" si="2"/>
        <v>17394</v>
      </c>
      <c r="R21" s="126">
        <f>S21+T21+U21</f>
        <v>1486952.29</v>
      </c>
      <c r="S21" s="99">
        <f t="shared" si="3"/>
        <v>453760.74</v>
      </c>
      <c r="T21" s="99">
        <f t="shared" si="3"/>
        <v>17394</v>
      </c>
      <c r="U21" s="126">
        <f t="shared" si="3"/>
        <v>1015797.5499999999</v>
      </c>
      <c r="W21" s="126">
        <f>X21+Y21+Z21</f>
        <v>160956.07</v>
      </c>
      <c r="X21" s="126">
        <v>0</v>
      </c>
      <c r="Y21" s="128">
        <v>0</v>
      </c>
      <c r="Z21" s="126">
        <v>160956.07</v>
      </c>
      <c r="AC21" s="126">
        <f>AD21+AE21+AF21</f>
        <v>25122.9</v>
      </c>
      <c r="AD21" s="126">
        <v>0</v>
      </c>
      <c r="AE21" s="126">
        <v>0</v>
      </c>
      <c r="AF21" s="126">
        <v>25122.9</v>
      </c>
      <c r="AG21" s="165"/>
      <c r="AH21" s="126">
        <f>SUM(AI21:AK21)</f>
        <v>1512075.19</v>
      </c>
      <c r="AI21" s="166">
        <v>453760.74</v>
      </c>
      <c r="AJ21" s="159">
        <v>17394</v>
      </c>
      <c r="AK21" s="126">
        <v>1040920.45</v>
      </c>
    </row>
    <row r="22" spans="2:37" ht="12.75">
      <c r="B22" s="168"/>
      <c r="C22" s="168"/>
      <c r="D22" s="118"/>
      <c r="E22" s="70"/>
      <c r="F22" s="120"/>
      <c r="G22" s="168"/>
      <c r="H22" s="120"/>
      <c r="I22" s="70"/>
      <c r="J22" s="120"/>
      <c r="L22" s="120"/>
      <c r="R22" s="126"/>
      <c r="S22" s="126"/>
      <c r="T22" s="126"/>
      <c r="U22" s="126"/>
      <c r="W22" s="126"/>
      <c r="X22" s="126"/>
      <c r="Y22" s="123"/>
      <c r="Z22" s="126"/>
      <c r="AC22" s="126"/>
      <c r="AD22" s="126"/>
      <c r="AE22" s="126"/>
      <c r="AF22" s="126"/>
      <c r="AG22" s="165"/>
      <c r="AH22" s="126"/>
      <c r="AI22" s="126"/>
      <c r="AJ22" s="126"/>
      <c r="AK22" s="126"/>
    </row>
    <row r="23" spans="1:37" ht="12.75">
      <c r="A23" s="3" t="s">
        <v>61</v>
      </c>
      <c r="B23" s="168">
        <v>197.8145653455028</v>
      </c>
      <c r="C23" s="168">
        <v>262.9800727098693</v>
      </c>
      <c r="D23" s="118">
        <f>N23/Tbl11!C23</f>
        <v>273.744743846043</v>
      </c>
      <c r="E23" s="70"/>
      <c r="F23" s="119">
        <v>66.76391328871142</v>
      </c>
      <c r="G23" s="168">
        <v>74.95907210577158</v>
      </c>
      <c r="H23" s="119">
        <f>O23/Tbl11!C23</f>
        <v>64.00125501727321</v>
      </c>
      <c r="I23" s="70"/>
      <c r="J23" s="119">
        <v>19.730864994961976</v>
      </c>
      <c r="K23" s="160">
        <v>18.023890329102574</v>
      </c>
      <c r="L23" s="119">
        <f>P23/Tbl11!C23</f>
        <v>18.165708322044246</v>
      </c>
      <c r="N23" s="48">
        <f aca="true" t="shared" si="4" ref="N23:P27">R23+W23</f>
        <v>10850015.940000003</v>
      </c>
      <c r="O23" s="48">
        <f t="shared" si="4"/>
        <v>2536723.1799999997</v>
      </c>
      <c r="P23" s="48">
        <f t="shared" si="4"/>
        <v>720007.3400000001</v>
      </c>
      <c r="R23" s="126">
        <f>S23+T23+U23</f>
        <v>10328101.930000003</v>
      </c>
      <c r="S23" s="99">
        <f aca="true" t="shared" si="5" ref="S23:U27">AI23-AD23</f>
        <v>2474878.59</v>
      </c>
      <c r="T23" s="99">
        <f t="shared" si="5"/>
        <v>713802.93</v>
      </c>
      <c r="U23" s="126">
        <f t="shared" si="5"/>
        <v>7139420.410000004</v>
      </c>
      <c r="W23" s="126">
        <f>X23+Y23+Z23</f>
        <v>521914.01</v>
      </c>
      <c r="X23" s="126">
        <v>61844.59</v>
      </c>
      <c r="Y23" s="128">
        <v>6204.41</v>
      </c>
      <c r="Z23" s="126">
        <v>453865.01</v>
      </c>
      <c r="AC23" s="126">
        <f>AD23+AE23+AF23</f>
        <v>44578.659999999996</v>
      </c>
      <c r="AD23" s="126">
        <v>35973.81</v>
      </c>
      <c r="AE23" s="126">
        <v>0</v>
      </c>
      <c r="AF23" s="126">
        <v>8604.85</v>
      </c>
      <c r="AG23" s="165"/>
      <c r="AH23" s="126">
        <f>SUM(AI23:AK23)</f>
        <v>10372680.590000004</v>
      </c>
      <c r="AI23" s="125">
        <v>2510852.4</v>
      </c>
      <c r="AJ23" s="159">
        <v>713802.93</v>
      </c>
      <c r="AK23" s="126">
        <v>7148025.2600000035</v>
      </c>
    </row>
    <row r="24" spans="1:37" ht="12.75">
      <c r="A24" s="3" t="s">
        <v>62</v>
      </c>
      <c r="B24" s="168">
        <v>196.25420985826105</v>
      </c>
      <c r="C24" s="168">
        <v>229.29194092736302</v>
      </c>
      <c r="D24" s="118">
        <f>N24/Tbl11!C24</f>
        <v>254.65420018749865</v>
      </c>
      <c r="E24" s="70"/>
      <c r="F24" s="119">
        <v>65.10243917918342</v>
      </c>
      <c r="G24" s="168">
        <v>95.1427266278295</v>
      </c>
      <c r="H24" s="119">
        <f>O24/Tbl11!C24</f>
        <v>118.96983670176814</v>
      </c>
      <c r="I24" s="70"/>
      <c r="J24" s="119">
        <v>13.428066426909245</v>
      </c>
      <c r="K24" s="160">
        <v>11.277609148949892</v>
      </c>
      <c r="L24" s="119">
        <f>P24/Tbl11!C24</f>
        <v>13.865853445832517</v>
      </c>
      <c r="N24" s="48">
        <f t="shared" si="4"/>
        <v>1168022.42</v>
      </c>
      <c r="O24" s="48">
        <f t="shared" si="4"/>
        <v>545678.95</v>
      </c>
      <c r="P24" s="48">
        <f t="shared" si="4"/>
        <v>63598.51</v>
      </c>
      <c r="R24" s="126">
        <f>S24+T24+U24</f>
        <v>1120845.44</v>
      </c>
      <c r="S24" s="99">
        <f t="shared" si="5"/>
        <v>539452.76</v>
      </c>
      <c r="T24" s="99">
        <f t="shared" si="5"/>
        <v>63598.51</v>
      </c>
      <c r="U24" s="126">
        <f t="shared" si="5"/>
        <v>517794.17</v>
      </c>
      <c r="W24" s="126">
        <f>X24+Y24+Z24</f>
        <v>47176.98</v>
      </c>
      <c r="X24" s="128">
        <v>6226.19</v>
      </c>
      <c r="Y24" s="128">
        <v>0</v>
      </c>
      <c r="Z24" s="126">
        <v>40950.79</v>
      </c>
      <c r="AC24" s="126">
        <f>AD24+AE24+AF24</f>
        <v>0</v>
      </c>
      <c r="AD24" s="126">
        <v>0</v>
      </c>
      <c r="AE24" s="126">
        <v>0</v>
      </c>
      <c r="AF24" s="126">
        <v>0</v>
      </c>
      <c r="AG24" s="165"/>
      <c r="AH24" s="126">
        <f>SUM(AI24:AK24)</f>
        <v>1120845.44</v>
      </c>
      <c r="AI24" s="125">
        <v>539452.76</v>
      </c>
      <c r="AJ24" s="159">
        <v>63598.51</v>
      </c>
      <c r="AK24" s="126">
        <v>517794.17</v>
      </c>
    </row>
    <row r="25" spans="1:37" ht="12.75">
      <c r="A25" s="3" t="s">
        <v>63</v>
      </c>
      <c r="B25" s="168">
        <v>178.81206160742772</v>
      </c>
      <c r="C25" s="168">
        <v>246.2086365216528</v>
      </c>
      <c r="D25" s="118">
        <f>N25/Tbl11!C25</f>
        <v>291.0996340205174</v>
      </c>
      <c r="E25" s="70"/>
      <c r="F25" s="119">
        <v>60.91166392135255</v>
      </c>
      <c r="G25" s="168">
        <v>74.66683501299177</v>
      </c>
      <c r="H25" s="119">
        <f>O25/Tbl11!C25</f>
        <v>75.41419544825398</v>
      </c>
      <c r="I25" s="70"/>
      <c r="J25" s="119">
        <v>18.96339772157124</v>
      </c>
      <c r="K25" s="160">
        <v>26.37186225911424</v>
      </c>
      <c r="L25" s="119">
        <f>P25/Tbl11!C25</f>
        <v>41.86638322214503</v>
      </c>
      <c r="N25" s="48">
        <f t="shared" si="4"/>
        <v>11324309.36</v>
      </c>
      <c r="O25" s="48">
        <f t="shared" si="4"/>
        <v>2933750.44</v>
      </c>
      <c r="P25" s="48">
        <f t="shared" si="4"/>
        <v>1628679.05</v>
      </c>
      <c r="R25" s="126">
        <f>S25+T25+U25</f>
        <v>10749755.84</v>
      </c>
      <c r="S25" s="99">
        <f t="shared" si="5"/>
        <v>2818921.07</v>
      </c>
      <c r="T25" s="99">
        <f t="shared" si="5"/>
        <v>1622204.72</v>
      </c>
      <c r="U25" s="126">
        <f t="shared" si="5"/>
        <v>6308630.049999999</v>
      </c>
      <c r="W25" s="126">
        <f>X25+Y25+Z25</f>
        <v>574553.52</v>
      </c>
      <c r="X25" s="128">
        <v>114829.37</v>
      </c>
      <c r="Y25" s="129">
        <v>6474.33</v>
      </c>
      <c r="Z25" s="126">
        <v>453249.82</v>
      </c>
      <c r="AC25" s="126">
        <f>AD25+AE25+AF25</f>
        <v>0</v>
      </c>
      <c r="AD25" s="126">
        <v>0</v>
      </c>
      <c r="AE25" s="126">
        <v>0</v>
      </c>
      <c r="AF25" s="126">
        <v>0</v>
      </c>
      <c r="AG25" s="165"/>
      <c r="AH25" s="126">
        <f>SUM(AI25:AK25)</f>
        <v>10749755.84</v>
      </c>
      <c r="AI25" s="125">
        <v>2818921.07</v>
      </c>
      <c r="AJ25" s="159">
        <v>1622204.72</v>
      </c>
      <c r="AK25" s="126">
        <v>6308630.049999999</v>
      </c>
    </row>
    <row r="26" spans="1:37" ht="12.75">
      <c r="A26" s="3" t="s">
        <v>64</v>
      </c>
      <c r="B26" s="168">
        <v>227.89769599374253</v>
      </c>
      <c r="C26" s="168">
        <v>272.1408405991039</v>
      </c>
      <c r="D26" s="118">
        <f>N26/Tbl11!C26</f>
        <v>210.44010840919697</v>
      </c>
      <c r="E26" s="70"/>
      <c r="F26" s="119">
        <v>11.021292994943591</v>
      </c>
      <c r="G26" s="168">
        <v>60.07535621429624</v>
      </c>
      <c r="H26" s="119">
        <f>O26/Tbl11!C26</f>
        <v>71.0868295483579</v>
      </c>
      <c r="I26" s="70"/>
      <c r="J26" s="119">
        <v>17.615365723515453</v>
      </c>
      <c r="K26" s="160">
        <v>29.511830825977228</v>
      </c>
      <c r="L26" s="119">
        <f>P26/Tbl11!C26</f>
        <v>20.36504949152699</v>
      </c>
      <c r="N26" s="48">
        <f t="shared" si="4"/>
        <v>10258912.27</v>
      </c>
      <c r="O26" s="48">
        <f t="shared" si="4"/>
        <v>3465468.4099999997</v>
      </c>
      <c r="P26" s="48">
        <f t="shared" si="4"/>
        <v>992792</v>
      </c>
      <c r="R26" s="126">
        <f>S26+T26+U26</f>
        <v>8979454.26</v>
      </c>
      <c r="S26" s="99">
        <f t="shared" si="5"/>
        <v>2986968.07</v>
      </c>
      <c r="T26" s="99">
        <f t="shared" si="5"/>
        <v>991052</v>
      </c>
      <c r="U26" s="126">
        <f t="shared" si="5"/>
        <v>5001434.19</v>
      </c>
      <c r="W26" s="126">
        <f>X26+Y26+Z26</f>
        <v>1279458.01</v>
      </c>
      <c r="X26" s="128">
        <v>478500.34</v>
      </c>
      <c r="Y26" s="128">
        <v>1740</v>
      </c>
      <c r="Z26" s="126">
        <v>799217.67</v>
      </c>
      <c r="AC26" s="126">
        <f>AD26+AE26+AF26</f>
        <v>0</v>
      </c>
      <c r="AD26" s="126">
        <v>0</v>
      </c>
      <c r="AE26" s="126">
        <v>0</v>
      </c>
      <c r="AF26" s="126">
        <v>0</v>
      </c>
      <c r="AG26" s="165"/>
      <c r="AH26" s="126">
        <f>SUM(AI26:AK26)</f>
        <v>8979454.26</v>
      </c>
      <c r="AI26" s="125">
        <v>2986968.07</v>
      </c>
      <c r="AJ26" s="159">
        <v>991052</v>
      </c>
      <c r="AK26" s="126">
        <v>5001434.19</v>
      </c>
    </row>
    <row r="27" spans="1:37" ht="12.75">
      <c r="A27" s="3" t="s">
        <v>65</v>
      </c>
      <c r="B27" s="168">
        <v>222.74403314763654</v>
      </c>
      <c r="C27" s="168">
        <v>258.3031253883134</v>
      </c>
      <c r="D27" s="118">
        <f>N27/Tbl11!C27</f>
        <v>315.55200634505945</v>
      </c>
      <c r="E27" s="70"/>
      <c r="F27" s="119">
        <v>47.28776605502722</v>
      </c>
      <c r="G27" s="168">
        <v>50.8430495733999</v>
      </c>
      <c r="H27" s="119">
        <f>O27/Tbl11!C27</f>
        <v>98.08675067370712</v>
      </c>
      <c r="I27" s="70"/>
      <c r="J27" s="119">
        <v>0</v>
      </c>
      <c r="K27" s="160">
        <v>4.003214629793098</v>
      </c>
      <c r="L27" s="119">
        <f>P27/Tbl11!C27</f>
        <v>2.504220368693568</v>
      </c>
      <c r="N27" s="48">
        <f t="shared" si="4"/>
        <v>719506.15</v>
      </c>
      <c r="O27" s="48">
        <f t="shared" si="4"/>
        <v>223652.58</v>
      </c>
      <c r="P27" s="48">
        <f t="shared" si="4"/>
        <v>5710</v>
      </c>
      <c r="R27" s="126">
        <f>S27+T27+U27</f>
        <v>699377.52</v>
      </c>
      <c r="S27" s="99">
        <f t="shared" si="5"/>
        <v>223652.58</v>
      </c>
      <c r="T27" s="99">
        <f t="shared" si="5"/>
        <v>5710</v>
      </c>
      <c r="U27" s="126">
        <f t="shared" si="5"/>
        <v>470014.94</v>
      </c>
      <c r="W27" s="126">
        <f>X27+Y27+Z27</f>
        <v>20128.63</v>
      </c>
      <c r="X27" s="128">
        <v>0</v>
      </c>
      <c r="Y27" s="126">
        <v>0</v>
      </c>
      <c r="Z27" s="126">
        <v>20128.63</v>
      </c>
      <c r="AC27" s="126">
        <f>AD27+AE27+AF27</f>
        <v>11453.82</v>
      </c>
      <c r="AD27" s="126">
        <v>0</v>
      </c>
      <c r="AE27" s="126">
        <v>0</v>
      </c>
      <c r="AF27" s="126">
        <v>11453.82</v>
      </c>
      <c r="AG27" s="165"/>
      <c r="AH27" s="126">
        <f>SUM(AI27:AK27)</f>
        <v>710831.34</v>
      </c>
      <c r="AI27" s="125">
        <v>223652.58</v>
      </c>
      <c r="AJ27" s="159">
        <v>5710</v>
      </c>
      <c r="AK27" s="126">
        <v>481468.76</v>
      </c>
    </row>
    <row r="28" spans="2:37" ht="12.75">
      <c r="B28" s="168"/>
      <c r="C28" s="168"/>
      <c r="D28" s="118"/>
      <c r="E28" s="70"/>
      <c r="F28" s="120"/>
      <c r="G28" s="168"/>
      <c r="H28" s="120"/>
      <c r="I28" s="70"/>
      <c r="J28" s="120"/>
      <c r="L28" s="120"/>
      <c r="R28" s="126"/>
      <c r="S28" s="126"/>
      <c r="T28" s="126"/>
      <c r="U28" s="126"/>
      <c r="W28" s="126"/>
      <c r="X28" s="128"/>
      <c r="Y28" s="126"/>
      <c r="Z28" s="126"/>
      <c r="AC28" s="126"/>
      <c r="AD28" s="126"/>
      <c r="AE28" s="126"/>
      <c r="AF28" s="126"/>
      <c r="AG28" s="165"/>
      <c r="AH28" s="126"/>
      <c r="AI28" s="126"/>
      <c r="AJ28" s="126"/>
      <c r="AK28" s="126"/>
    </row>
    <row r="29" spans="1:37" ht="12.75">
      <c r="A29" s="3" t="s">
        <v>66</v>
      </c>
      <c r="B29" s="168">
        <v>235.49661121244782</v>
      </c>
      <c r="C29" s="168">
        <v>271.15698922632924</v>
      </c>
      <c r="D29" s="118">
        <f>N29/Tbl11!C29</f>
        <v>295.27521503559836</v>
      </c>
      <c r="E29" s="70"/>
      <c r="F29" s="119">
        <v>61.66337408243418</v>
      </c>
      <c r="G29" s="168">
        <v>74.65239335218222</v>
      </c>
      <c r="H29" s="119">
        <f>O29/Tbl11!C29</f>
        <v>68.36605114463599</v>
      </c>
      <c r="I29" s="70"/>
      <c r="J29" s="119">
        <v>19.255491550838414</v>
      </c>
      <c r="K29" s="160">
        <v>32.47043373005562</v>
      </c>
      <c r="L29" s="119">
        <f>P29/Tbl11!C29</f>
        <v>37.02796393747579</v>
      </c>
      <c r="N29" s="48">
        <f aca="true" t="shared" si="6" ref="N29:P33">R29+W29</f>
        <v>40224553.90000001</v>
      </c>
      <c r="O29" s="48">
        <f t="shared" si="6"/>
        <v>9313324.55</v>
      </c>
      <c r="P29" s="48">
        <f t="shared" si="6"/>
        <v>5044220.63</v>
      </c>
      <c r="R29" s="126">
        <f>S29+T29+U29</f>
        <v>36876375.83000001</v>
      </c>
      <c r="S29" s="99">
        <f aca="true" t="shared" si="7" ref="S29:U33">AI29-AD29</f>
        <v>9230569.65</v>
      </c>
      <c r="T29" s="99">
        <f t="shared" si="7"/>
        <v>5020054.49</v>
      </c>
      <c r="U29" s="126">
        <f t="shared" si="7"/>
        <v>22625751.69000001</v>
      </c>
      <c r="W29" s="126">
        <f>X29+Y29+Z29</f>
        <v>3348178.07</v>
      </c>
      <c r="X29" s="128">
        <v>82754.9</v>
      </c>
      <c r="Y29" s="126">
        <v>24166.14</v>
      </c>
      <c r="Z29" s="126">
        <v>3241257.03</v>
      </c>
      <c r="AC29" s="126">
        <f>AD29+AE29+AF29</f>
        <v>0</v>
      </c>
      <c r="AD29" s="126">
        <v>0</v>
      </c>
      <c r="AE29" s="126">
        <v>0</v>
      </c>
      <c r="AF29" s="126">
        <v>0</v>
      </c>
      <c r="AG29" s="165"/>
      <c r="AH29" s="126">
        <f>SUM(AI29:AK29)</f>
        <v>36876375.83000001</v>
      </c>
      <c r="AI29" s="125">
        <v>9230569.65</v>
      </c>
      <c r="AJ29" s="159">
        <v>5020054.49</v>
      </c>
      <c r="AK29" s="126">
        <v>22625751.69000001</v>
      </c>
    </row>
    <row r="30" spans="1:37" ht="12.75">
      <c r="A30" s="3" t="s">
        <v>67</v>
      </c>
      <c r="B30" s="168">
        <v>202.24231262575657</v>
      </c>
      <c r="C30" s="168">
        <v>286.1127384995349</v>
      </c>
      <c r="D30" s="118">
        <f>N30/Tbl11!C30</f>
        <v>254.35082385258266</v>
      </c>
      <c r="E30" s="70"/>
      <c r="F30" s="119">
        <v>39.02916278875971</v>
      </c>
      <c r="G30" s="168">
        <v>95.05236384634016</v>
      </c>
      <c r="H30" s="119">
        <f>O30/Tbl11!C30</f>
        <v>11.33068481083325</v>
      </c>
      <c r="I30" s="70"/>
      <c r="J30" s="119">
        <v>20.60738046882634</v>
      </c>
      <c r="K30" s="160">
        <v>32.084042146326965</v>
      </c>
      <c r="L30" s="119">
        <f>P30/Tbl11!C30</f>
        <v>41.62349348293529</v>
      </c>
      <c r="N30" s="48">
        <f t="shared" si="6"/>
        <v>32742935.880000003</v>
      </c>
      <c r="O30" s="48">
        <f t="shared" si="6"/>
        <v>1458614.84</v>
      </c>
      <c r="P30" s="48">
        <f t="shared" si="6"/>
        <v>5358250.3</v>
      </c>
      <c r="R30" s="126">
        <f>S30+T30+U30</f>
        <v>28267527.64</v>
      </c>
      <c r="S30" s="99">
        <f t="shared" si="7"/>
        <v>1458614.84</v>
      </c>
      <c r="T30" s="99">
        <f t="shared" si="7"/>
        <v>5358250.3</v>
      </c>
      <c r="U30" s="126">
        <f t="shared" si="7"/>
        <v>21450662.5</v>
      </c>
      <c r="W30" s="126">
        <f>X30+Y30+Z30</f>
        <v>4475408.24</v>
      </c>
      <c r="X30" s="128">
        <v>0</v>
      </c>
      <c r="Y30" s="126">
        <v>0</v>
      </c>
      <c r="Z30" s="126">
        <v>4475408.24</v>
      </c>
      <c r="AC30" s="126">
        <f>AD30+AE30+AF30</f>
        <v>1681.32</v>
      </c>
      <c r="AD30" s="126">
        <v>0</v>
      </c>
      <c r="AE30" s="126">
        <v>0</v>
      </c>
      <c r="AF30" s="126">
        <v>1681.32</v>
      </c>
      <c r="AG30" s="165"/>
      <c r="AH30" s="126">
        <f>SUM(AI30:AK30)</f>
        <v>28269208.96</v>
      </c>
      <c r="AI30" s="125">
        <v>1458614.84</v>
      </c>
      <c r="AJ30" s="159">
        <v>5358250.3</v>
      </c>
      <c r="AK30" s="126">
        <v>21452343.82</v>
      </c>
    </row>
    <row r="31" spans="1:37" ht="12.75">
      <c r="A31" s="3" t="s">
        <v>68</v>
      </c>
      <c r="B31" s="168">
        <v>241.1362453070597</v>
      </c>
      <c r="C31" s="168">
        <v>230.4657969998409</v>
      </c>
      <c r="D31" s="118">
        <f>N31/Tbl11!C31</f>
        <v>264.4072310417257</v>
      </c>
      <c r="E31" s="70"/>
      <c r="F31" s="119">
        <v>50.81224122258308</v>
      </c>
      <c r="G31" s="168">
        <v>30.722094839650854</v>
      </c>
      <c r="H31" s="119">
        <f>O31/Tbl11!C31</f>
        <v>57.31392413398037</v>
      </c>
      <c r="I31" s="70"/>
      <c r="J31" s="119">
        <v>15.247264868406681</v>
      </c>
      <c r="K31" s="160">
        <v>13.14248779146117</v>
      </c>
      <c r="L31" s="119">
        <f>P31/Tbl11!C31</f>
        <v>12.68269014242163</v>
      </c>
      <c r="N31" s="48">
        <f t="shared" si="6"/>
        <v>2007815.9700000002</v>
      </c>
      <c r="O31" s="48">
        <f t="shared" si="6"/>
        <v>435221.88</v>
      </c>
      <c r="P31" s="48">
        <f t="shared" si="6"/>
        <v>96307.91</v>
      </c>
      <c r="R31" s="126">
        <f>S31+T31+U31</f>
        <v>1888609.0100000002</v>
      </c>
      <c r="S31" s="99">
        <f t="shared" si="7"/>
        <v>426133.77</v>
      </c>
      <c r="T31" s="99">
        <f t="shared" si="7"/>
        <v>96307.91</v>
      </c>
      <c r="U31" s="126">
        <f t="shared" si="7"/>
        <v>1366167.33</v>
      </c>
      <c r="W31" s="126">
        <f>X31+Y31+Z31</f>
        <v>119206.96</v>
      </c>
      <c r="X31" s="128">
        <v>9088.11</v>
      </c>
      <c r="Y31" s="126">
        <v>0</v>
      </c>
      <c r="Z31" s="126">
        <v>110118.85</v>
      </c>
      <c r="AC31" s="126">
        <f>AD31+AE31+AF31</f>
        <v>5396.98</v>
      </c>
      <c r="AD31" s="126">
        <v>0</v>
      </c>
      <c r="AE31" s="126">
        <v>0</v>
      </c>
      <c r="AF31" s="126">
        <v>5396.98</v>
      </c>
      <c r="AG31" s="165"/>
      <c r="AH31" s="126">
        <f>SUM(AI31:AK31)</f>
        <v>1894005.9900000002</v>
      </c>
      <c r="AI31" s="125">
        <v>426133.77</v>
      </c>
      <c r="AJ31" s="159">
        <v>96307.91</v>
      </c>
      <c r="AK31" s="126">
        <v>1371564.31</v>
      </c>
    </row>
    <row r="32" spans="1:37" ht="12.75">
      <c r="A32" s="3" t="s">
        <v>69</v>
      </c>
      <c r="B32" s="168">
        <v>268.3113885032503</v>
      </c>
      <c r="C32" s="168">
        <v>225.31516169830232</v>
      </c>
      <c r="D32" s="118">
        <f>N32/Tbl11!C32</f>
        <v>226.35072333986938</v>
      </c>
      <c r="E32" s="70"/>
      <c r="F32" s="119">
        <v>41.7833388480767</v>
      </c>
      <c r="G32" s="168">
        <v>40.82478652450315</v>
      </c>
      <c r="H32" s="119">
        <f>O32/Tbl11!C32</f>
        <v>43.4556618135219</v>
      </c>
      <c r="I32" s="70"/>
      <c r="J32" s="119">
        <v>26.506615570518637</v>
      </c>
      <c r="K32" s="160">
        <v>17.64879716568057</v>
      </c>
      <c r="L32" s="119">
        <f>P32/Tbl11!C32</f>
        <v>17.78207784588306</v>
      </c>
      <c r="N32" s="48">
        <f t="shared" si="6"/>
        <v>3665127.5</v>
      </c>
      <c r="O32" s="48">
        <f t="shared" si="6"/>
        <v>703644.94</v>
      </c>
      <c r="P32" s="48">
        <f t="shared" si="6"/>
        <v>287931.85</v>
      </c>
      <c r="R32" s="126">
        <f>S32+T32+U32</f>
        <v>3463304.88</v>
      </c>
      <c r="S32" s="99">
        <f t="shared" si="7"/>
        <v>703644.94</v>
      </c>
      <c r="T32" s="99">
        <f t="shared" si="7"/>
        <v>287931.85</v>
      </c>
      <c r="U32" s="126">
        <f t="shared" si="7"/>
        <v>2471728.09</v>
      </c>
      <c r="W32" s="126">
        <f>X32+Y32+Z32</f>
        <v>201822.62</v>
      </c>
      <c r="X32" s="128">
        <v>0</v>
      </c>
      <c r="Y32" s="126">
        <v>0</v>
      </c>
      <c r="Z32" s="126">
        <v>201822.62</v>
      </c>
      <c r="AC32" s="126">
        <f>AD32+AE32+AF32</f>
        <v>19524.69</v>
      </c>
      <c r="AD32" s="126">
        <v>0</v>
      </c>
      <c r="AE32" s="126">
        <v>0</v>
      </c>
      <c r="AF32" s="126">
        <v>19524.69</v>
      </c>
      <c r="AG32" s="165"/>
      <c r="AH32" s="126">
        <f>SUM(AI32:AK32)</f>
        <v>3482829.57</v>
      </c>
      <c r="AI32" s="125">
        <v>703644.94</v>
      </c>
      <c r="AJ32" s="159">
        <v>287931.85</v>
      </c>
      <c r="AK32" s="126">
        <v>2491252.78</v>
      </c>
    </row>
    <row r="33" spans="1:37" ht="12.75">
      <c r="A33" s="3" t="s">
        <v>70</v>
      </c>
      <c r="B33" s="168">
        <v>391.2247625636654</v>
      </c>
      <c r="C33" s="168">
        <v>411.26438216149336</v>
      </c>
      <c r="D33" s="118">
        <f>N33/Tbl11!C33</f>
        <v>472.7630229467529</v>
      </c>
      <c r="E33" s="70"/>
      <c r="F33" s="119">
        <v>77.72669184389804</v>
      </c>
      <c r="G33" s="168">
        <v>60.925637025481024</v>
      </c>
      <c r="H33" s="119">
        <f>O33/Tbl11!C33</f>
        <v>89.18939310711437</v>
      </c>
      <c r="I33" s="70"/>
      <c r="J33" s="119">
        <v>16.1107965428693</v>
      </c>
      <c r="K33" s="160">
        <v>15.313841519178009</v>
      </c>
      <c r="L33" s="119">
        <f>P33/Tbl11!C33</f>
        <v>0</v>
      </c>
      <c r="N33" s="48">
        <f t="shared" si="6"/>
        <v>1334019.06</v>
      </c>
      <c r="O33" s="48">
        <f t="shared" si="6"/>
        <v>251670.16999999998</v>
      </c>
      <c r="P33" s="48">
        <f t="shared" si="6"/>
        <v>0</v>
      </c>
      <c r="R33" s="126">
        <f>S33+T33+U33</f>
        <v>1286880.5</v>
      </c>
      <c r="S33" s="99">
        <f t="shared" si="7"/>
        <v>251670.16999999998</v>
      </c>
      <c r="T33" s="99">
        <f t="shared" si="7"/>
        <v>0</v>
      </c>
      <c r="U33" s="126">
        <f t="shared" si="7"/>
        <v>1035210.33</v>
      </c>
      <c r="W33" s="126">
        <f>X33+Y33+Z33</f>
        <v>47138.56</v>
      </c>
      <c r="X33" s="128">
        <v>0</v>
      </c>
      <c r="Y33" s="126">
        <v>0</v>
      </c>
      <c r="Z33" s="126">
        <v>47138.56</v>
      </c>
      <c r="AC33" s="126">
        <f>AD33+AE33+AF33</f>
        <v>4846.82</v>
      </c>
      <c r="AD33" s="126">
        <v>102.66</v>
      </c>
      <c r="AE33" s="126">
        <v>0</v>
      </c>
      <c r="AF33" s="126">
        <v>4744.16</v>
      </c>
      <c r="AG33" s="165"/>
      <c r="AH33" s="126">
        <f>SUM(AI33:AK33)</f>
        <v>1291727.32</v>
      </c>
      <c r="AI33" s="125">
        <v>251772.83</v>
      </c>
      <c r="AJ33" s="159">
        <v>0</v>
      </c>
      <c r="AK33" s="126">
        <v>1039954.49</v>
      </c>
    </row>
    <row r="34" spans="2:37" ht="12.75">
      <c r="B34" s="168"/>
      <c r="C34" s="168"/>
      <c r="D34" s="118"/>
      <c r="E34" s="33"/>
      <c r="F34" s="120"/>
      <c r="G34" s="168"/>
      <c r="H34" s="120"/>
      <c r="I34" s="33"/>
      <c r="J34" s="120"/>
      <c r="L34" s="120"/>
      <c r="R34" s="126"/>
      <c r="S34" s="126"/>
      <c r="T34" s="126"/>
      <c r="U34" s="126"/>
      <c r="W34" s="126"/>
      <c r="X34" s="128"/>
      <c r="Y34" s="126"/>
      <c r="Z34" s="126"/>
      <c r="AC34" s="126"/>
      <c r="AD34" s="126"/>
      <c r="AE34" s="126"/>
      <c r="AF34" s="126"/>
      <c r="AG34" s="165"/>
      <c r="AH34" s="126"/>
      <c r="AI34" s="126"/>
      <c r="AJ34" s="126"/>
      <c r="AK34" s="126"/>
    </row>
    <row r="35" spans="1:37" ht="12.75">
      <c r="A35" s="3" t="s">
        <v>71</v>
      </c>
      <c r="B35" s="168">
        <v>207.97727298540522</v>
      </c>
      <c r="C35" s="168">
        <v>267.1355669035953</v>
      </c>
      <c r="D35" s="118">
        <f>N35/Tbl11!C35</f>
        <v>279.1716002515313</v>
      </c>
      <c r="E35" s="70"/>
      <c r="F35" s="119">
        <v>60.12011584984951</v>
      </c>
      <c r="G35" s="168">
        <v>76.57663377268649</v>
      </c>
      <c r="H35" s="119">
        <f>O35/Tbl11!C35</f>
        <v>85.12584717143721</v>
      </c>
      <c r="I35" s="70"/>
      <c r="J35" s="119">
        <v>9.291841671872339</v>
      </c>
      <c r="K35" s="160">
        <v>7.847443240632117</v>
      </c>
      <c r="L35" s="119">
        <f>P35/Tbl11!C35</f>
        <v>23.331897896918743</v>
      </c>
      <c r="N35" s="48">
        <f aca="true" t="shared" si="8" ref="N35:P38">R35+W35</f>
        <v>1198679.0999999999</v>
      </c>
      <c r="O35" s="48">
        <f t="shared" si="8"/>
        <v>365504.85</v>
      </c>
      <c r="P35" s="48">
        <f t="shared" si="8"/>
        <v>100180.17</v>
      </c>
      <c r="R35" s="126">
        <f>S35+T35+U35</f>
        <v>1137561.96</v>
      </c>
      <c r="S35" s="99">
        <f aca="true" t="shared" si="9" ref="S35:U38">AI35-AD35</f>
        <v>365504.85</v>
      </c>
      <c r="T35" s="99">
        <f t="shared" si="9"/>
        <v>100180.17</v>
      </c>
      <c r="U35" s="126">
        <f t="shared" si="9"/>
        <v>671876.94</v>
      </c>
      <c r="W35" s="126">
        <f>X35+Y35+Z35</f>
        <v>61117.14</v>
      </c>
      <c r="X35" s="128">
        <v>0</v>
      </c>
      <c r="Y35" s="126">
        <v>0</v>
      </c>
      <c r="Z35" s="126">
        <v>61117.14</v>
      </c>
      <c r="AC35" s="126">
        <f>AD35+AE35+AF35</f>
        <v>0</v>
      </c>
      <c r="AD35" s="126">
        <v>0</v>
      </c>
      <c r="AE35" s="126">
        <v>0</v>
      </c>
      <c r="AF35" s="125">
        <v>0</v>
      </c>
      <c r="AG35" s="165"/>
      <c r="AH35" s="126">
        <f>SUM(AI35:AK35)</f>
        <v>1137561.96</v>
      </c>
      <c r="AI35" s="125">
        <v>365504.85</v>
      </c>
      <c r="AJ35" s="159">
        <v>100180.17</v>
      </c>
      <c r="AK35" s="126">
        <v>671876.94</v>
      </c>
    </row>
    <row r="36" spans="1:37" ht="12.75">
      <c r="A36" s="3" t="s">
        <v>72</v>
      </c>
      <c r="B36" s="168">
        <v>395.0011177152914</v>
      </c>
      <c r="C36" s="168">
        <v>358.90560402953946</v>
      </c>
      <c r="D36" s="118">
        <f>N36/Tbl11!C36</f>
        <v>399.84159495755006</v>
      </c>
      <c r="E36" s="70"/>
      <c r="F36" s="119">
        <v>111.64496440130485</v>
      </c>
      <c r="G36" s="168">
        <v>73.0503774007778</v>
      </c>
      <c r="H36" s="119">
        <f>O36/Tbl11!C36</f>
        <v>80.67308657463006</v>
      </c>
      <c r="I36" s="70"/>
      <c r="J36" s="119">
        <v>20.65479258493788</v>
      </c>
      <c r="K36" s="160">
        <v>19.627102344779594</v>
      </c>
      <c r="L36" s="119">
        <f>P36/Tbl11!C36</f>
        <v>19.69686056384454</v>
      </c>
      <c r="N36" s="48">
        <f t="shared" si="8"/>
        <v>8476713.999999998</v>
      </c>
      <c r="O36" s="48">
        <f t="shared" si="8"/>
        <v>1710284</v>
      </c>
      <c r="P36" s="48">
        <f t="shared" si="8"/>
        <v>417577</v>
      </c>
      <c r="R36" s="126">
        <f>S36+T36+U36</f>
        <v>8133484.519999999</v>
      </c>
      <c r="S36" s="99">
        <f t="shared" si="9"/>
        <v>1710284</v>
      </c>
      <c r="T36" s="99">
        <f t="shared" si="9"/>
        <v>416682</v>
      </c>
      <c r="U36" s="126">
        <f t="shared" si="9"/>
        <v>6006518.519999999</v>
      </c>
      <c r="W36" s="126">
        <f>X36+Y36+Z36</f>
        <v>343229.48</v>
      </c>
      <c r="X36" s="128">
        <v>0</v>
      </c>
      <c r="Y36" s="128">
        <v>895</v>
      </c>
      <c r="Z36" s="126">
        <v>342334.48</v>
      </c>
      <c r="AC36" s="126">
        <f>AD36+AE36+AF36</f>
        <v>0</v>
      </c>
      <c r="AD36" s="126">
        <v>0</v>
      </c>
      <c r="AE36" s="126">
        <v>0</v>
      </c>
      <c r="AF36" s="126">
        <v>0</v>
      </c>
      <c r="AG36" s="165"/>
      <c r="AH36" s="126">
        <f>SUM(AI36:AK36)</f>
        <v>8133484.519999999</v>
      </c>
      <c r="AI36" s="125">
        <v>1710284</v>
      </c>
      <c r="AJ36" s="159">
        <v>416682</v>
      </c>
      <c r="AK36" s="126">
        <v>6006518.519999999</v>
      </c>
    </row>
    <row r="37" spans="1:37" ht="12.75">
      <c r="A37" s="3" t="s">
        <v>73</v>
      </c>
      <c r="B37" s="168">
        <v>235.5027510827495</v>
      </c>
      <c r="C37" s="168">
        <v>272.64587192112896</v>
      </c>
      <c r="D37" s="118">
        <f>N37/Tbl11!C37</f>
        <v>303.8770176291128</v>
      </c>
      <c r="E37" s="70"/>
      <c r="F37" s="119">
        <v>68.93108595423818</v>
      </c>
      <c r="G37" s="168">
        <v>81.3308728947286</v>
      </c>
      <c r="H37" s="119">
        <f>O37/Tbl11!C37</f>
        <v>88.55874602073752</v>
      </c>
      <c r="I37" s="70"/>
      <c r="J37" s="119">
        <v>16.6729450439153</v>
      </c>
      <c r="K37" s="160">
        <v>16.626397208251074</v>
      </c>
      <c r="L37" s="119">
        <f>P37/Tbl11!C37</f>
        <v>16.639903810376982</v>
      </c>
      <c r="N37" s="48">
        <f t="shared" si="8"/>
        <v>4311391.69</v>
      </c>
      <c r="O37" s="48">
        <f t="shared" si="8"/>
        <v>1256466.99</v>
      </c>
      <c r="P37" s="48">
        <f t="shared" si="8"/>
        <v>236086.11</v>
      </c>
      <c r="R37" s="126">
        <f>S37+T37+U37</f>
        <v>4125553.2500000005</v>
      </c>
      <c r="S37" s="99">
        <f t="shared" si="9"/>
        <v>1244005.99</v>
      </c>
      <c r="T37" s="99">
        <f t="shared" si="9"/>
        <v>236086.11</v>
      </c>
      <c r="U37" s="126">
        <f t="shared" si="9"/>
        <v>2645461.1500000004</v>
      </c>
      <c r="W37" s="126">
        <f>X37+Y37+Z37</f>
        <v>185838.44</v>
      </c>
      <c r="X37" s="128">
        <v>12461</v>
      </c>
      <c r="Y37" s="126">
        <v>0</v>
      </c>
      <c r="Z37" s="126">
        <v>173377.44</v>
      </c>
      <c r="AC37" s="126">
        <f>AD37+AE37+AF37</f>
        <v>25250.53</v>
      </c>
      <c r="AD37" s="126">
        <v>0</v>
      </c>
      <c r="AE37" s="126">
        <v>0</v>
      </c>
      <c r="AF37" s="126">
        <v>25250.53</v>
      </c>
      <c r="AG37" s="165"/>
      <c r="AH37" s="126">
        <f>SUM(AI37:AK37)</f>
        <v>4150803.7800000003</v>
      </c>
      <c r="AI37" s="125">
        <v>1244005.99</v>
      </c>
      <c r="AJ37" s="159">
        <v>236086.11</v>
      </c>
      <c r="AK37" s="126">
        <v>2670711.68</v>
      </c>
    </row>
    <row r="38" spans="1:37" ht="12.75">
      <c r="A38" s="8" t="s">
        <v>74</v>
      </c>
      <c r="B38" s="169">
        <v>410.4592631312587</v>
      </c>
      <c r="C38" s="169">
        <v>392.22116725730206</v>
      </c>
      <c r="D38" s="121">
        <f>N38/Tbl11!C38</f>
        <v>460.15812645454434</v>
      </c>
      <c r="E38" s="71"/>
      <c r="F38" s="122">
        <v>90.18268229416076</v>
      </c>
      <c r="G38" s="169">
        <v>75.70901585229817</v>
      </c>
      <c r="H38" s="122">
        <f>O38/Tbl11!C38</f>
        <v>63.72915391333021</v>
      </c>
      <c r="I38" s="71"/>
      <c r="J38" s="122">
        <v>16.24987020214189</v>
      </c>
      <c r="K38" s="161">
        <v>18.485191115428105</v>
      </c>
      <c r="L38" s="122">
        <f>P38/Tbl11!C38</f>
        <v>28.340552393169755</v>
      </c>
      <c r="N38" s="48">
        <f t="shared" si="8"/>
        <v>3057456.5300000003</v>
      </c>
      <c r="O38" s="48">
        <f t="shared" si="8"/>
        <v>423439.48000000004</v>
      </c>
      <c r="P38" s="48">
        <f t="shared" si="8"/>
        <v>188304.85</v>
      </c>
      <c r="R38" s="127">
        <f>S38+T38+U38</f>
        <v>2720061.72</v>
      </c>
      <c r="S38" s="100">
        <f t="shared" si="9"/>
        <v>420749.77</v>
      </c>
      <c r="T38" s="100">
        <f t="shared" si="9"/>
        <v>188304.85</v>
      </c>
      <c r="U38" s="126">
        <f t="shared" si="9"/>
        <v>2111007.1</v>
      </c>
      <c r="W38" s="127">
        <f>X38+Y38+Z38</f>
        <v>337394.81</v>
      </c>
      <c r="X38" s="100">
        <v>2689.71</v>
      </c>
      <c r="Y38" s="127">
        <v>0</v>
      </c>
      <c r="Z38" s="100">
        <v>334705.1</v>
      </c>
      <c r="AC38" s="126">
        <f>AD38+AE38+AF38</f>
        <v>17676.48</v>
      </c>
      <c r="AD38" s="127">
        <v>0</v>
      </c>
      <c r="AE38" s="127">
        <v>0</v>
      </c>
      <c r="AF38" s="127">
        <v>17676.48</v>
      </c>
      <c r="AG38" s="165"/>
      <c r="AH38" s="127">
        <f>SUM(AI38:AK38)</f>
        <v>2737738.2</v>
      </c>
      <c r="AI38" s="127">
        <v>420749.77</v>
      </c>
      <c r="AJ38" s="167">
        <v>188304.85</v>
      </c>
      <c r="AK38" s="127">
        <v>2128683.58</v>
      </c>
    </row>
    <row r="39" spans="1:12" ht="12.75">
      <c r="A39" s="3" t="s">
        <v>218</v>
      </c>
      <c r="B39" s="2"/>
      <c r="C39" s="2"/>
      <c r="E39" s="38"/>
      <c r="F39" s="2"/>
      <c r="G39" s="2"/>
      <c r="H39" s="38"/>
      <c r="I39" s="38"/>
      <c r="J39" s="2"/>
      <c r="K39" s="2"/>
      <c r="L39" s="38"/>
    </row>
    <row r="40" spans="1:12" ht="12.75">
      <c r="A40" s="154" t="s">
        <v>223</v>
      </c>
      <c r="B40" s="2"/>
      <c r="C40" s="2"/>
      <c r="E40" s="38"/>
      <c r="F40" s="2"/>
      <c r="G40" s="2"/>
      <c r="H40" s="38"/>
      <c r="I40" s="38"/>
      <c r="J40" s="2"/>
      <c r="K40" s="2"/>
      <c r="L40" s="38"/>
    </row>
    <row r="41" spans="1:12" ht="12.75">
      <c r="A41" s="3" t="s">
        <v>181</v>
      </c>
      <c r="H41" s="40"/>
      <c r="I41" s="40"/>
      <c r="L41" s="40"/>
    </row>
    <row r="42" spans="8:34" ht="12.75">
      <c r="H42" s="40"/>
      <c r="I42" s="40"/>
      <c r="L42" s="40"/>
      <c r="V42" s="48">
        <f>W11-W42</f>
        <v>-2048.389999999985</v>
      </c>
      <c r="W42">
        <v>168043.05</v>
      </c>
      <c r="X42">
        <v>0</v>
      </c>
      <c r="Y42">
        <v>0</v>
      </c>
      <c r="Z42">
        <v>168043.05</v>
      </c>
      <c r="AB42" s="34">
        <f>AC42-AC11</f>
        <v>11093.009999999998</v>
      </c>
      <c r="AC42" s="10">
        <v>22822.37</v>
      </c>
      <c r="AD42" s="10">
        <v>0</v>
      </c>
      <c r="AE42" s="10">
        <v>0</v>
      </c>
      <c r="AF42" s="10">
        <v>22822.37</v>
      </c>
      <c r="AH42" s="23">
        <v>210643379.25000003</v>
      </c>
    </row>
    <row r="43" spans="8:32" ht="12.75">
      <c r="H43" s="40"/>
      <c r="I43" s="40"/>
      <c r="L43" s="40"/>
      <c r="V43" s="48">
        <f>W12-W43</f>
        <v>-273173</v>
      </c>
      <c r="W43">
        <v>1522302</v>
      </c>
      <c r="X43">
        <v>1083.5</v>
      </c>
      <c r="Y43">
        <v>0</v>
      </c>
      <c r="Z43">
        <v>1521218.5</v>
      </c>
      <c r="AB43" s="34">
        <f aca="true" t="shared" si="10" ref="AB43:AB69">AC43-AC12</f>
        <v>-3497</v>
      </c>
      <c r="AC43" s="10">
        <v>0</v>
      </c>
      <c r="AD43" s="10">
        <v>0</v>
      </c>
      <c r="AE43" s="10">
        <v>0</v>
      </c>
      <c r="AF43" s="10">
        <v>0</v>
      </c>
    </row>
    <row r="44" spans="8:32" ht="12.75">
      <c r="H44" s="40"/>
      <c r="I44" s="40"/>
      <c r="V44" s="48">
        <f>W13-W44</f>
        <v>56359.859999999986</v>
      </c>
      <c r="W44">
        <v>312889.64</v>
      </c>
      <c r="X44">
        <v>15850.51</v>
      </c>
      <c r="Y44">
        <v>2693</v>
      </c>
      <c r="Z44">
        <v>294346.13</v>
      </c>
      <c r="AB44" s="34">
        <f t="shared" si="10"/>
        <v>0</v>
      </c>
      <c r="AC44" s="10">
        <v>0</v>
      </c>
      <c r="AD44" s="10">
        <v>0</v>
      </c>
      <c r="AE44" s="10">
        <v>0</v>
      </c>
      <c r="AF44" s="10">
        <v>0</v>
      </c>
    </row>
    <row r="45" spans="8:32" ht="12.75">
      <c r="H45" s="40"/>
      <c r="I45" s="40"/>
      <c r="V45" s="48">
        <f>W14-W45</f>
        <v>-178676.17999999993</v>
      </c>
      <c r="W45">
        <v>1669174.88</v>
      </c>
      <c r="X45">
        <v>192433.59</v>
      </c>
      <c r="Y45">
        <v>0</v>
      </c>
      <c r="Z45">
        <v>1476741.29</v>
      </c>
      <c r="AB45" s="34">
        <f t="shared" si="10"/>
        <v>7576.99</v>
      </c>
      <c r="AC45" s="10">
        <v>11292.46</v>
      </c>
      <c r="AD45" s="10">
        <v>0</v>
      </c>
      <c r="AE45" s="10">
        <v>0</v>
      </c>
      <c r="AF45" s="10">
        <v>6986.22</v>
      </c>
    </row>
    <row r="46" spans="8:32" ht="12.75">
      <c r="H46" s="40"/>
      <c r="I46" s="40"/>
      <c r="V46" s="48">
        <f>W15-W46</f>
        <v>-22188.820000000007</v>
      </c>
      <c r="W46">
        <v>342808.38</v>
      </c>
      <c r="X46">
        <v>52436</v>
      </c>
      <c r="Y46">
        <v>0</v>
      </c>
      <c r="Z46">
        <v>290372.38</v>
      </c>
      <c r="AB46" s="34">
        <f t="shared" si="10"/>
        <v>-14304.67</v>
      </c>
      <c r="AC46" s="10">
        <v>0</v>
      </c>
      <c r="AD46" s="10">
        <v>0</v>
      </c>
      <c r="AE46" s="10">
        <v>0</v>
      </c>
      <c r="AF46" s="10">
        <v>11292.46</v>
      </c>
    </row>
    <row r="47" spans="28:32" ht="12.75">
      <c r="AB47" s="34">
        <f t="shared" si="10"/>
        <v>0</v>
      </c>
      <c r="AC47" s="10"/>
      <c r="AD47" s="10"/>
      <c r="AE47" s="10"/>
      <c r="AF47" s="10"/>
    </row>
    <row r="48" spans="22:32" ht="12.75">
      <c r="V48" s="48">
        <f>W17-W48</f>
        <v>19485.009999999995</v>
      </c>
      <c r="W48">
        <v>99977.65</v>
      </c>
      <c r="X48">
        <v>1170.22</v>
      </c>
      <c r="Y48">
        <v>0</v>
      </c>
      <c r="Z48">
        <v>98807.43</v>
      </c>
      <c r="AB48" s="34">
        <f t="shared" si="10"/>
        <v>0</v>
      </c>
      <c r="AC48" s="10">
        <v>0</v>
      </c>
      <c r="AD48" s="10">
        <v>0</v>
      </c>
      <c r="AE48" s="10">
        <v>0</v>
      </c>
      <c r="AF48" s="10">
        <v>0</v>
      </c>
    </row>
    <row r="49" spans="22:32" ht="12.75">
      <c r="V49" s="48">
        <f>W18-W49</f>
        <v>-17387.920000000042</v>
      </c>
      <c r="W49">
        <v>410841.9</v>
      </c>
      <c r="X49">
        <v>6748.25</v>
      </c>
      <c r="Y49">
        <v>1084.42</v>
      </c>
      <c r="Z49">
        <v>403009.23</v>
      </c>
      <c r="AB49" s="34">
        <f t="shared" si="10"/>
        <v>11385.400000000001</v>
      </c>
      <c r="AC49" s="10">
        <v>30077.15</v>
      </c>
      <c r="AD49" s="10">
        <v>0</v>
      </c>
      <c r="AE49" s="10">
        <v>0</v>
      </c>
      <c r="AF49" s="10">
        <v>30077.15</v>
      </c>
    </row>
    <row r="50" spans="22:32" ht="12.75">
      <c r="V50" s="48">
        <f>W19-W50</f>
        <v>-24514.639999999985</v>
      </c>
      <c r="W50">
        <v>203721.5</v>
      </c>
      <c r="X50">
        <v>17120.05</v>
      </c>
      <c r="Y50">
        <v>0</v>
      </c>
      <c r="Z50">
        <v>186601.45</v>
      </c>
      <c r="AB50" s="34">
        <f t="shared" si="10"/>
        <v>0</v>
      </c>
      <c r="AC50" s="10">
        <v>0</v>
      </c>
      <c r="AD50" s="10">
        <v>0</v>
      </c>
      <c r="AE50" s="10">
        <v>0</v>
      </c>
      <c r="AF50" s="10">
        <v>0</v>
      </c>
    </row>
    <row r="51" spans="22:32" ht="12.75">
      <c r="V51" s="48">
        <f>W20-W51</f>
        <v>22356.06999999995</v>
      </c>
      <c r="W51">
        <v>272761.65</v>
      </c>
      <c r="X51">
        <v>1532.78</v>
      </c>
      <c r="Y51">
        <v>0</v>
      </c>
      <c r="Z51">
        <v>271228.87</v>
      </c>
      <c r="AB51" s="34">
        <f t="shared" si="10"/>
        <v>-7071.620000000003</v>
      </c>
      <c r="AC51" s="10">
        <v>61667.07</v>
      </c>
      <c r="AD51" s="10">
        <v>0</v>
      </c>
      <c r="AE51" s="10">
        <v>0</v>
      </c>
      <c r="AF51" s="10">
        <v>61667.07</v>
      </c>
    </row>
    <row r="52" spans="22:32" ht="12.75">
      <c r="V52" s="48">
        <f>W21-W52</f>
        <v>85014.55</v>
      </c>
      <c r="W52">
        <v>75941.52</v>
      </c>
      <c r="X52">
        <v>0</v>
      </c>
      <c r="Y52">
        <v>0</v>
      </c>
      <c r="Z52">
        <v>75941.52</v>
      </c>
      <c r="AB52" s="34">
        <f t="shared" si="10"/>
        <v>-1610.4700000000012</v>
      </c>
      <c r="AC52" s="10">
        <v>23512.43</v>
      </c>
      <c r="AD52" s="10">
        <v>71.31</v>
      </c>
      <c r="AE52" s="10">
        <v>0</v>
      </c>
      <c r="AF52" s="10">
        <v>23441.12</v>
      </c>
    </row>
    <row r="53" spans="28:32" ht="12.75">
      <c r="AB53" s="34">
        <f t="shared" si="10"/>
        <v>0</v>
      </c>
      <c r="AC53" s="10"/>
      <c r="AD53" s="10"/>
      <c r="AE53" s="10"/>
      <c r="AF53" s="10"/>
    </row>
    <row r="54" spans="22:32" ht="12.75">
      <c r="V54" s="48">
        <f>W23-W54</f>
        <v>-70168.06999999995</v>
      </c>
      <c r="W54">
        <v>592082.08</v>
      </c>
      <c r="X54">
        <v>66325.1</v>
      </c>
      <c r="Y54">
        <v>525</v>
      </c>
      <c r="Z54">
        <v>525231.98</v>
      </c>
      <c r="AB54" s="34">
        <f t="shared" si="10"/>
        <v>22875.72000000001</v>
      </c>
      <c r="AC54" s="10">
        <v>67454.38</v>
      </c>
      <c r="AD54" s="10">
        <v>51074.29</v>
      </c>
      <c r="AE54" s="10">
        <v>0</v>
      </c>
      <c r="AF54" s="10">
        <v>16380.09</v>
      </c>
    </row>
    <row r="55" spans="22:32" ht="12.75">
      <c r="V55" s="48">
        <f>W24-W55</f>
        <v>-8653.509999999995</v>
      </c>
      <c r="W55">
        <v>55830.49</v>
      </c>
      <c r="X55">
        <v>5415.64</v>
      </c>
      <c r="Y55">
        <v>0</v>
      </c>
      <c r="Z55">
        <v>50414.85</v>
      </c>
      <c r="AB55" s="34">
        <f t="shared" si="10"/>
        <v>0</v>
      </c>
      <c r="AC55" s="10">
        <v>0</v>
      </c>
      <c r="AD55" s="10">
        <v>0</v>
      </c>
      <c r="AE55" s="10">
        <v>0</v>
      </c>
      <c r="AF55" s="10">
        <v>0</v>
      </c>
    </row>
    <row r="56" spans="22:32" ht="12.75">
      <c r="V56" s="48">
        <f>W25-W56</f>
        <v>59409.77000000002</v>
      </c>
      <c r="W56">
        <v>515143.75</v>
      </c>
      <c r="X56">
        <v>126037.14</v>
      </c>
      <c r="Y56">
        <v>8146.95</v>
      </c>
      <c r="Z56">
        <v>380959.66</v>
      </c>
      <c r="AB56" s="34">
        <f t="shared" si="10"/>
        <v>0</v>
      </c>
      <c r="AC56" s="10">
        <v>0</v>
      </c>
      <c r="AD56" s="10">
        <v>0</v>
      </c>
      <c r="AE56" s="10">
        <v>0</v>
      </c>
      <c r="AF56" s="10">
        <v>0</v>
      </c>
    </row>
    <row r="57" spans="22:32" ht="12.75">
      <c r="V57" s="48">
        <f>W26-W57</f>
        <v>-102841.1499999999</v>
      </c>
      <c r="W57">
        <v>1382299.16</v>
      </c>
      <c r="X57">
        <v>238654.16</v>
      </c>
      <c r="Y57">
        <v>1408.31</v>
      </c>
      <c r="Z57">
        <v>1142236.69</v>
      </c>
      <c r="AB57" s="34">
        <f t="shared" si="10"/>
        <v>0</v>
      </c>
      <c r="AC57" s="10">
        <v>0</v>
      </c>
      <c r="AD57" s="10">
        <v>0</v>
      </c>
      <c r="AE57" s="10">
        <v>0</v>
      </c>
      <c r="AF57" s="10">
        <v>0</v>
      </c>
    </row>
    <row r="58" spans="22:32" ht="12.75">
      <c r="V58" s="48">
        <f>W27-W58</f>
        <v>-4134.129999999997</v>
      </c>
      <c r="W58">
        <v>24262.76</v>
      </c>
      <c r="X58">
        <v>0</v>
      </c>
      <c r="Z58">
        <v>24262.76</v>
      </c>
      <c r="AB58" s="34">
        <f t="shared" si="10"/>
        <v>9714.3</v>
      </c>
      <c r="AC58" s="10">
        <v>21168.12</v>
      </c>
      <c r="AD58" s="10">
        <v>0</v>
      </c>
      <c r="AE58" s="10">
        <v>0</v>
      </c>
      <c r="AF58" s="10">
        <v>21168.12</v>
      </c>
    </row>
    <row r="59" spans="28:32" ht="12.75">
      <c r="AB59" s="34">
        <f t="shared" si="10"/>
        <v>0</v>
      </c>
      <c r="AC59" s="10"/>
      <c r="AD59" s="10"/>
      <c r="AE59" s="10"/>
      <c r="AF59" s="10"/>
    </row>
    <row r="60" spans="22:32" ht="12.75">
      <c r="V60" s="48">
        <f>W29-W60</f>
        <v>-69958.78000000026</v>
      </c>
      <c r="W60">
        <v>3418136.85</v>
      </c>
      <c r="X60">
        <v>839391.59</v>
      </c>
      <c r="Y60">
        <v>29560.7</v>
      </c>
      <c r="Z60">
        <v>2549184.56</v>
      </c>
      <c r="AB60" s="34">
        <f t="shared" si="10"/>
        <v>42545.38</v>
      </c>
      <c r="AC60" s="10">
        <v>42545.38</v>
      </c>
      <c r="AD60" s="10">
        <v>7525.38</v>
      </c>
      <c r="AE60" s="10">
        <v>0</v>
      </c>
      <c r="AF60" s="10">
        <v>35020</v>
      </c>
    </row>
    <row r="61" spans="22:32" ht="12.75">
      <c r="V61" s="48">
        <f>W30-W61</f>
        <v>1366781.6300000004</v>
      </c>
      <c r="W61">
        <v>3108626.61</v>
      </c>
      <c r="X61">
        <v>0</v>
      </c>
      <c r="Y61">
        <v>0</v>
      </c>
      <c r="Z61">
        <v>3108626.61</v>
      </c>
      <c r="AB61" s="34">
        <f t="shared" si="10"/>
        <v>26350.56</v>
      </c>
      <c r="AC61" s="10">
        <v>28031.88</v>
      </c>
      <c r="AD61" s="10">
        <v>0</v>
      </c>
      <c r="AE61" s="10">
        <v>0</v>
      </c>
      <c r="AF61" s="10">
        <v>28031.88</v>
      </c>
    </row>
    <row r="62" spans="22:32" ht="12.75">
      <c r="V62" s="48">
        <f>W31-W62</f>
        <v>9238.520000000004</v>
      </c>
      <c r="W62">
        <v>109968.44</v>
      </c>
      <c r="X62">
        <v>5581.68</v>
      </c>
      <c r="Y62">
        <v>0</v>
      </c>
      <c r="Z62">
        <v>104386.76</v>
      </c>
      <c r="AB62" s="34">
        <f t="shared" si="10"/>
        <v>2430.8200000000006</v>
      </c>
      <c r="AC62" s="10">
        <v>7827.8</v>
      </c>
      <c r="AD62" s="10">
        <v>0</v>
      </c>
      <c r="AE62" s="10">
        <v>0</v>
      </c>
      <c r="AF62" s="10">
        <v>7827.8</v>
      </c>
    </row>
    <row r="63" spans="22:32" ht="12.75">
      <c r="V63" s="48">
        <f>W32-W63</f>
        <v>43356.94999999998</v>
      </c>
      <c r="W63">
        <v>158465.67</v>
      </c>
      <c r="X63">
        <v>0</v>
      </c>
      <c r="Y63">
        <v>0</v>
      </c>
      <c r="Z63">
        <v>158465.67</v>
      </c>
      <c r="AB63" s="34">
        <f t="shared" si="10"/>
        <v>27014.2</v>
      </c>
      <c r="AC63" s="10">
        <v>46538.89</v>
      </c>
      <c r="AD63" s="10">
        <v>0</v>
      </c>
      <c r="AE63" s="10">
        <v>0</v>
      </c>
      <c r="AF63" s="10">
        <v>46538.89</v>
      </c>
    </row>
    <row r="64" spans="22:32" ht="12.75">
      <c r="V64" s="48">
        <f>W33-W64</f>
        <v>-50462.72</v>
      </c>
      <c r="W64">
        <v>97601.28</v>
      </c>
      <c r="X64">
        <v>0</v>
      </c>
      <c r="Y64">
        <v>0</v>
      </c>
      <c r="Z64">
        <v>97601.28</v>
      </c>
      <c r="AB64" s="34">
        <f t="shared" si="10"/>
        <v>10025.24</v>
      </c>
      <c r="AC64" s="10">
        <v>14872.06</v>
      </c>
      <c r="AD64" s="10">
        <v>627.72</v>
      </c>
      <c r="AE64" s="10">
        <v>0</v>
      </c>
      <c r="AF64" s="10">
        <v>14244.34</v>
      </c>
    </row>
    <row r="65" spans="28:32" ht="12.75">
      <c r="AB65" s="34">
        <f t="shared" si="10"/>
        <v>0</v>
      </c>
      <c r="AC65" s="10"/>
      <c r="AD65" s="10"/>
      <c r="AE65" s="10"/>
      <c r="AF65" s="10"/>
    </row>
    <row r="66" spans="22:32" ht="12.75">
      <c r="V66" s="48">
        <f>W35-W66</f>
        <v>-37558.850000000006</v>
      </c>
      <c r="W66">
        <v>98675.99</v>
      </c>
      <c r="X66">
        <v>0</v>
      </c>
      <c r="Y66">
        <v>0</v>
      </c>
      <c r="Z66">
        <v>98675.99</v>
      </c>
      <c r="AB66" s="34">
        <f t="shared" si="10"/>
        <v>0</v>
      </c>
      <c r="AC66" s="10">
        <v>0</v>
      </c>
      <c r="AD66" s="10">
        <v>0</v>
      </c>
      <c r="AE66" s="10">
        <v>0</v>
      </c>
      <c r="AF66" s="10">
        <v>0</v>
      </c>
    </row>
    <row r="67" spans="22:32" ht="12.75">
      <c r="V67" s="48">
        <f>W36-W67</f>
        <v>-301.46000000002095</v>
      </c>
      <c r="W67">
        <v>343530.94</v>
      </c>
      <c r="X67">
        <v>0</v>
      </c>
      <c r="Y67">
        <v>900.05</v>
      </c>
      <c r="Z67">
        <v>342630.89</v>
      </c>
      <c r="AB67" s="34">
        <f t="shared" si="10"/>
        <v>0</v>
      </c>
      <c r="AC67" s="10">
        <v>0</v>
      </c>
      <c r="AD67" s="10">
        <v>0</v>
      </c>
      <c r="AE67" s="10">
        <v>0</v>
      </c>
      <c r="AF67" s="10">
        <v>0</v>
      </c>
    </row>
    <row r="68" spans="22:32" ht="12.75">
      <c r="V68" s="48">
        <f>W37-W68</f>
        <v>12159.51999999999</v>
      </c>
      <c r="W68">
        <v>173678.92</v>
      </c>
      <c r="X68">
        <v>3191</v>
      </c>
      <c r="Y68">
        <v>0</v>
      </c>
      <c r="Z68">
        <v>170487.92</v>
      </c>
      <c r="AB68" s="34">
        <f t="shared" si="10"/>
        <v>3596.4900000000016</v>
      </c>
      <c r="AC68" s="10">
        <v>28847.02</v>
      </c>
      <c r="AD68" s="10">
        <v>0</v>
      </c>
      <c r="AE68" s="10">
        <v>0</v>
      </c>
      <c r="AF68" s="10">
        <v>28847.02</v>
      </c>
    </row>
    <row r="69" spans="22:32" ht="12.75">
      <c r="V69" s="48">
        <f>W38-W69</f>
        <v>4759.630000000005</v>
      </c>
      <c r="W69">
        <v>332635.18</v>
      </c>
      <c r="X69">
        <v>2223.61</v>
      </c>
      <c r="Y69">
        <v>0</v>
      </c>
      <c r="Z69">
        <v>330411.57</v>
      </c>
      <c r="AB69" s="34">
        <f t="shared" si="10"/>
        <v>4618.59</v>
      </c>
      <c r="AC69" s="10">
        <v>22295.07</v>
      </c>
      <c r="AD69" s="10">
        <v>0</v>
      </c>
      <c r="AE69" s="10">
        <v>0</v>
      </c>
      <c r="AF69" s="10">
        <v>22295.07</v>
      </c>
    </row>
    <row r="70" ht="12.75">
      <c r="AC70" s="34">
        <f>SUM(AC42:AC69)</f>
        <v>428952.08</v>
      </c>
    </row>
  </sheetData>
  <sheetProtection password="CAF5" sheet="1" objects="1" scenarios="1"/>
  <mergeCells count="16">
    <mergeCell ref="AC7:AF7"/>
    <mergeCell ref="AC6:AF6"/>
    <mergeCell ref="AH5:AK5"/>
    <mergeCell ref="W4:Z4"/>
    <mergeCell ref="W5:Z5"/>
    <mergeCell ref="A1:L1"/>
    <mergeCell ref="A3:L3"/>
    <mergeCell ref="A4:L4"/>
    <mergeCell ref="R5:U5"/>
    <mergeCell ref="R4:U4"/>
    <mergeCell ref="N7:N8"/>
    <mergeCell ref="O7:O8"/>
    <mergeCell ref="P7:P8"/>
    <mergeCell ref="B7:D7"/>
    <mergeCell ref="F7:H7"/>
    <mergeCell ref="J7:L7"/>
  </mergeCells>
  <printOptions horizontalCentered="1"/>
  <pageMargins left="0.75" right="0.75" top="0.87" bottom="0.88" header="0.67" footer="0.5"/>
  <pageSetup fitToWidth="3" fitToHeight="1" horizontalDpi="600" verticalDpi="600" orientation="landscape" scale="94" r:id="rId1"/>
  <headerFooter alignWithMargins="0">
    <oddFooter>&amp;L&amp;"Arial,Italic"&amp;9MSDE-DBS  10  / 2008
&amp;C- 7 -&amp;R&amp;"Arial,Italic"&amp;9Selected Financial Data - Part 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zoomScale="85" zoomScaleNormal="85" workbookViewId="0" topLeftCell="A1">
      <selection activeCell="H13" sqref="H13"/>
    </sheetView>
  </sheetViews>
  <sheetFormatPr defaultColWidth="9.140625" defaultRowHeight="12.75"/>
  <cols>
    <col min="1" max="1" width="14.140625" style="3" customWidth="1"/>
    <col min="2" max="2" width="8.00390625" style="0" customWidth="1"/>
    <col min="3" max="3" width="2.28125" style="0" customWidth="1"/>
    <col min="4" max="4" width="11.421875" style="0" customWidth="1"/>
    <col min="5" max="5" width="1.8515625" style="0" customWidth="1"/>
    <col min="6" max="6" width="11.8515625" style="0" customWidth="1"/>
    <col min="7" max="7" width="2.28125" style="0" customWidth="1"/>
    <col min="8" max="8" width="9.57421875" style="0" customWidth="1"/>
    <col min="9" max="9" width="2.421875" style="0" customWidth="1"/>
    <col min="10" max="10" width="8.57421875" style="0" customWidth="1"/>
    <col min="11" max="11" width="2.28125" style="0" customWidth="1"/>
    <col min="12" max="12" width="7.421875" style="0" customWidth="1"/>
    <col min="13" max="13" width="1.7109375" style="0" customWidth="1"/>
    <col min="14" max="14" width="8.57421875" style="0" customWidth="1"/>
    <col min="15" max="15" width="2.00390625" style="0" customWidth="1"/>
    <col min="16" max="16" width="8.00390625" style="0" customWidth="1"/>
    <col min="17" max="17" width="2.140625" style="0" customWidth="1"/>
    <col min="18" max="18" width="9.28125" style="0" customWidth="1"/>
    <col min="19" max="19" width="3.00390625" style="0" customWidth="1"/>
    <col min="20" max="20" width="8.28125" style="0" customWidth="1"/>
    <col min="21" max="21" width="1.57421875" style="0" customWidth="1"/>
    <col min="22" max="22" width="8.140625" style="0" customWidth="1"/>
    <col min="23" max="23" width="1.8515625" style="0" customWidth="1"/>
    <col min="24" max="24" width="8.28125" style="0" customWidth="1"/>
    <col min="25" max="25" width="13.57421875" style="0" customWidth="1"/>
  </cols>
  <sheetData>
    <row r="1" spans="1:24" ht="12.75">
      <c r="A1" s="242" t="s">
        <v>150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</row>
    <row r="3" spans="1:24" ht="12.75">
      <c r="A3" s="242" t="s">
        <v>194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</row>
    <row r="4" spans="1:24" ht="12.7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</row>
    <row r="5" spans="1:24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 customHeight="1" thickTop="1">
      <c r="A6" s="3" t="s">
        <v>114</v>
      </c>
      <c r="B6" s="3"/>
      <c r="C6" s="3"/>
      <c r="D6" s="253" t="s">
        <v>26</v>
      </c>
      <c r="E6" s="253"/>
      <c r="F6" s="41"/>
      <c r="G6" s="41"/>
      <c r="H6" s="41"/>
      <c r="I6" s="41"/>
      <c r="J6" s="253" t="s">
        <v>36</v>
      </c>
      <c r="K6" s="253"/>
      <c r="L6" s="3"/>
      <c r="M6" s="3"/>
      <c r="N6" s="253" t="s">
        <v>37</v>
      </c>
      <c r="O6" s="253"/>
      <c r="P6" s="3"/>
      <c r="Q6" s="3"/>
      <c r="R6" s="41"/>
      <c r="S6" s="6"/>
      <c r="T6" s="3"/>
      <c r="U6" s="3"/>
      <c r="V6" s="41"/>
      <c r="W6" s="6"/>
      <c r="X6" s="3"/>
    </row>
    <row r="7" spans="1:24" ht="12.75">
      <c r="A7" s="89" t="s">
        <v>35</v>
      </c>
      <c r="B7" s="262" t="s">
        <v>24</v>
      </c>
      <c r="C7" s="262"/>
      <c r="D7" s="262" t="s">
        <v>24</v>
      </c>
      <c r="E7" s="262"/>
      <c r="F7" s="90"/>
      <c r="G7" s="90"/>
      <c r="H7" s="264" t="s">
        <v>34</v>
      </c>
      <c r="I7" s="264"/>
      <c r="J7" s="264" t="s">
        <v>38</v>
      </c>
      <c r="K7" s="264"/>
      <c r="L7" s="264" t="s">
        <v>40</v>
      </c>
      <c r="M7" s="264"/>
      <c r="N7" s="264" t="s">
        <v>41</v>
      </c>
      <c r="O7" s="264"/>
      <c r="P7" s="264" t="s">
        <v>113</v>
      </c>
      <c r="Q7" s="264"/>
      <c r="R7" s="266" t="s">
        <v>105</v>
      </c>
      <c r="S7" s="266"/>
      <c r="T7" s="266" t="s">
        <v>47</v>
      </c>
      <c r="U7" s="266"/>
      <c r="V7" s="266" t="s">
        <v>49</v>
      </c>
      <c r="W7" s="266"/>
      <c r="X7" s="94" t="s">
        <v>50</v>
      </c>
    </row>
    <row r="8" spans="1:24" ht="13.5" thickBot="1">
      <c r="A8" s="91" t="s">
        <v>115</v>
      </c>
      <c r="B8" s="261" t="s">
        <v>25</v>
      </c>
      <c r="C8" s="261"/>
      <c r="D8" s="261" t="s">
        <v>25</v>
      </c>
      <c r="E8" s="261"/>
      <c r="F8" s="92" t="s">
        <v>224</v>
      </c>
      <c r="G8" s="92"/>
      <c r="H8" s="263" t="s">
        <v>35</v>
      </c>
      <c r="I8" s="263"/>
      <c r="J8" s="263" t="s">
        <v>39</v>
      </c>
      <c r="K8" s="263"/>
      <c r="L8" s="263" t="s">
        <v>39</v>
      </c>
      <c r="M8" s="263"/>
      <c r="N8" s="263" t="s">
        <v>42</v>
      </c>
      <c r="O8" s="263"/>
      <c r="P8" s="263" t="s">
        <v>44</v>
      </c>
      <c r="Q8" s="263"/>
      <c r="R8" s="265" t="s">
        <v>44</v>
      </c>
      <c r="S8" s="265"/>
      <c r="T8" s="265" t="s">
        <v>48</v>
      </c>
      <c r="U8" s="265"/>
      <c r="V8" s="265" t="s">
        <v>39</v>
      </c>
      <c r="W8" s="265"/>
      <c r="X8" s="92" t="s">
        <v>148</v>
      </c>
    </row>
    <row r="9" spans="1:24" s="23" customFormat="1" ht="12.75">
      <c r="A9" s="83" t="s">
        <v>76</v>
      </c>
      <c r="B9" s="47">
        <f>+Allexp!D10/Allexp!$C10</f>
        <v>0.028253580242734975</v>
      </c>
      <c r="C9" s="47"/>
      <c r="D9" s="47">
        <f>+Allexp!E10/Allexp!$C10</f>
        <v>0.06602319148871379</v>
      </c>
      <c r="E9" s="47"/>
      <c r="F9" s="47">
        <f>+Allexp!F10/Allexp!$C10</f>
        <v>0.414593559508537</v>
      </c>
      <c r="G9" s="47"/>
      <c r="H9" s="47">
        <f>+Allexp!G10/Allexp!$C10</f>
        <v>0.125027144977908</v>
      </c>
      <c r="I9" s="47"/>
      <c r="J9" s="47">
        <f>+Allexp!H10/Allexp!$C10</f>
        <v>0.006135532989037265</v>
      </c>
      <c r="K9" s="47"/>
      <c r="L9" s="47">
        <f>+Allexp!I10/Allexp!$C10</f>
        <v>0.0054261387138241635</v>
      </c>
      <c r="M9" s="47"/>
      <c r="N9" s="47">
        <f>+Allexp!J10/Allexp!$C10</f>
        <v>0.04764793607546777</v>
      </c>
      <c r="O9" s="47"/>
      <c r="P9" s="47">
        <f>+Allexp!K10/Allexp!$C10</f>
        <v>0.06672130752137331</v>
      </c>
      <c r="Q9" s="47"/>
      <c r="R9" s="47">
        <f>+Allexp!N10/Allexp!$C10</f>
        <v>0.020554869272980586</v>
      </c>
      <c r="S9" s="47"/>
      <c r="T9" s="47">
        <f>+Allexp!O10/Allexp!$C10</f>
        <v>0.21488866419619945</v>
      </c>
      <c r="U9" s="47"/>
      <c r="V9" s="47">
        <f>+Allexp!P10/Allexp!$C10</f>
        <v>0.001689647896402526</v>
      </c>
      <c r="W9" s="47"/>
      <c r="X9" s="47">
        <f>+Allexp!Q10/Allexp!$C10</f>
        <v>0.003038427116821265</v>
      </c>
    </row>
    <row r="10" spans="2:24" ht="12.75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</row>
    <row r="11" spans="1:30" ht="12.75">
      <c r="A11" s="3" t="s">
        <v>52</v>
      </c>
      <c r="B11" s="44">
        <f>+Allexp!D12/Allexp!$C12*100</f>
        <v>1.8807568982273843</v>
      </c>
      <c r="C11" s="44"/>
      <c r="D11" s="44">
        <f>+Allexp!E12/Allexp!$C12*100</f>
        <v>5.754823215087706</v>
      </c>
      <c r="E11" s="44"/>
      <c r="F11" s="44">
        <f>+Allexp!F12/Allexp!$C12*100</f>
        <v>41.10106137883688</v>
      </c>
      <c r="G11" s="44"/>
      <c r="H11" s="44">
        <f>+Allexp!G12/Allexp!$C12*100</f>
        <v>12.809383742109384</v>
      </c>
      <c r="I11" s="44"/>
      <c r="J11" s="44">
        <f>+Allexp!H12/Allexp!$C12*100</f>
        <v>0.550946321350484</v>
      </c>
      <c r="K11" s="44"/>
      <c r="L11" s="44">
        <f>+Allexp!I12/Allexp!$C12*100</f>
        <v>0.47982921716914934</v>
      </c>
      <c r="M11" s="44"/>
      <c r="N11" s="44">
        <f>+Allexp!J12/Allexp!$C12*100</f>
        <v>4.934374591099028</v>
      </c>
      <c r="O11" s="44"/>
      <c r="P11" s="44">
        <f>+Allexp!K12/Allexp!$C12*100</f>
        <v>7.552849279992552</v>
      </c>
      <c r="Q11" s="44"/>
      <c r="R11" s="44">
        <f>+Allexp!N12/Allexp!$C12*100</f>
        <v>1.2776304068021807</v>
      </c>
      <c r="S11" s="44"/>
      <c r="T11" s="44">
        <f>+Allexp!O12/Allexp!$C12*100</f>
        <v>23.487920843507627</v>
      </c>
      <c r="U11" s="44"/>
      <c r="V11" s="44">
        <f>+Allexp!P12/Allexp!$C12*100</f>
        <v>0</v>
      </c>
      <c r="W11" s="44"/>
      <c r="X11" s="44">
        <f>+Allexp!Q12/Allexp!$C12*100</f>
        <v>0.17042410581761</v>
      </c>
      <c r="Y11" s="182"/>
      <c r="Z11" s="3"/>
      <c r="AA11" s="3"/>
      <c r="AB11" s="3"/>
      <c r="AC11" s="3"/>
      <c r="AD11" s="3"/>
    </row>
    <row r="12" spans="1:30" ht="12.75">
      <c r="A12" s="3" t="s">
        <v>53</v>
      </c>
      <c r="B12" s="44">
        <f>+Allexp!D13/Allexp!$C13*100</f>
        <v>3.1883868284948895</v>
      </c>
      <c r="C12" s="44"/>
      <c r="D12" s="44">
        <f>+Allexp!E13/Allexp!$C13*100</f>
        <v>6.733224423093801</v>
      </c>
      <c r="E12" s="44"/>
      <c r="F12" s="44">
        <f>+Allexp!F13/Allexp!$C13*100</f>
        <v>41.90822110290834</v>
      </c>
      <c r="G12" s="44"/>
      <c r="H12" s="44">
        <f>+Allexp!G13/Allexp!$C13*100</f>
        <v>11.585427104911673</v>
      </c>
      <c r="I12" s="44"/>
      <c r="J12" s="44">
        <f>+Allexp!H13/Allexp!$C13*100</f>
        <v>0.4311025432353609</v>
      </c>
      <c r="K12" s="44"/>
      <c r="L12" s="44">
        <f>+Allexp!I13/Allexp!$C13*100</f>
        <v>0</v>
      </c>
      <c r="M12" s="44"/>
      <c r="N12" s="44">
        <f>+Allexp!J13/Allexp!$C13*100</f>
        <v>4.389805504466325</v>
      </c>
      <c r="O12" s="44"/>
      <c r="P12" s="44">
        <f>+Allexp!K13/Allexp!$C13*100</f>
        <v>7.059803295734136</v>
      </c>
      <c r="Q12" s="44"/>
      <c r="R12" s="44">
        <f>+Allexp!N13/Allexp!$C13*100</f>
        <v>1.5857917148740568</v>
      </c>
      <c r="S12" s="44"/>
      <c r="T12" s="44">
        <f>+Allexp!O13/Allexp!$C13*100</f>
        <v>22.735492755592652</v>
      </c>
      <c r="U12" s="44"/>
      <c r="V12" s="44">
        <f>+Allexp!P13/Allexp!$C13*100</f>
        <v>0.02436712894439004</v>
      </c>
      <c r="W12" s="44"/>
      <c r="X12" s="44">
        <f>+Allexp!Q13/Allexp!$C13*100</f>
        <v>0.3583775977443583</v>
      </c>
      <c r="Y12" s="182"/>
      <c r="Z12" s="3"/>
      <c r="AA12" s="3"/>
      <c r="AB12" s="3"/>
      <c r="AC12" s="3"/>
      <c r="AD12" s="3"/>
    </row>
    <row r="13" spans="1:30" ht="12.75">
      <c r="A13" s="3" t="s">
        <v>75</v>
      </c>
      <c r="B13" s="44">
        <f>+Allexp!D14/Allexp!$C14*100</f>
        <v>4.914915868378953</v>
      </c>
      <c r="C13" s="44"/>
      <c r="D13" s="44">
        <f>+Allexp!E14/Allexp!$C14*100</f>
        <v>6.2451696058122526</v>
      </c>
      <c r="E13" s="44"/>
      <c r="F13" s="44">
        <f>+Allexp!F14/Allexp!$C14*100</f>
        <v>38.83650229213516</v>
      </c>
      <c r="G13" s="44"/>
      <c r="H13" s="44">
        <f>+Allexp!G14/Allexp!$C14*100</f>
        <v>17.511452432625475</v>
      </c>
      <c r="I13" s="44"/>
      <c r="J13" s="44">
        <f>+Allexp!H14/Allexp!$C14*100</f>
        <v>1.1390962223590024</v>
      </c>
      <c r="K13" s="44"/>
      <c r="L13" s="44">
        <f>+Allexp!I14/Allexp!$C14*100</f>
        <v>0.34548090372285856</v>
      </c>
      <c r="M13" s="44"/>
      <c r="N13" s="44">
        <f>+Allexp!J14/Allexp!$C14*100</f>
        <v>3.387582252696755</v>
      </c>
      <c r="O13" s="44"/>
      <c r="P13" s="44">
        <f>+Allexp!K14/Allexp!$C14*100</f>
        <v>6.884999214318478</v>
      </c>
      <c r="Q13" s="44"/>
      <c r="R13" s="44">
        <f>+Allexp!N14/Allexp!$C14*100</f>
        <v>1.7708045300046973</v>
      </c>
      <c r="S13" s="44"/>
      <c r="T13" s="44">
        <f>+Allexp!O14/Allexp!$C14*100</f>
        <v>18.572149550144097</v>
      </c>
      <c r="U13" s="44"/>
      <c r="V13" s="44">
        <f>+Allexp!P14/Allexp!$C14*100</f>
        <v>0.04656904459311089</v>
      </c>
      <c r="W13" s="44"/>
      <c r="X13" s="44">
        <f>+Allexp!Q14/Allexp!$C14*100</f>
        <v>0.3452780832091671</v>
      </c>
      <c r="Y13" s="182"/>
      <c r="Z13" s="3"/>
      <c r="AA13" s="3"/>
      <c r="AB13" s="3"/>
      <c r="AC13" s="3"/>
      <c r="AD13" s="3"/>
    </row>
    <row r="14" spans="1:30" ht="12.75">
      <c r="A14" s="3" t="s">
        <v>54</v>
      </c>
      <c r="B14" s="44">
        <f>+Allexp!D15/Allexp!$C15*100</f>
        <v>2.973672714104423</v>
      </c>
      <c r="C14" s="44"/>
      <c r="D14" s="44">
        <f>+Allexp!E15/Allexp!$C15*100</f>
        <v>5.905601809421132</v>
      </c>
      <c r="E14" s="44"/>
      <c r="F14" s="44">
        <f>+Allexp!F15/Allexp!$C15*100</f>
        <v>39.55889971871623</v>
      </c>
      <c r="G14" s="44"/>
      <c r="H14" s="44">
        <f>+Allexp!G15/Allexp!$C15*100</f>
        <v>12.540672265165249</v>
      </c>
      <c r="I14" s="44"/>
      <c r="J14" s="44">
        <f>+Allexp!H15/Allexp!$C15*100</f>
        <v>0.6230491201434639</v>
      </c>
      <c r="K14" s="44"/>
      <c r="L14" s="44">
        <f>+Allexp!I15/Allexp!$C15*100</f>
        <v>1.053250345480326</v>
      </c>
      <c r="M14" s="44"/>
      <c r="N14" s="44">
        <f>+Allexp!J15/Allexp!$C15*100</f>
        <v>3.942836506994713</v>
      </c>
      <c r="O14" s="44"/>
      <c r="P14" s="44">
        <f>+Allexp!K15/Allexp!$C15*100</f>
        <v>6.614731627779895</v>
      </c>
      <c r="Q14" s="44"/>
      <c r="R14" s="44">
        <f>+Allexp!N15/Allexp!$C15*100</f>
        <v>2.279861476193367</v>
      </c>
      <c r="S14" s="44"/>
      <c r="T14" s="44">
        <f>+Allexp!O15/Allexp!$C15*100</f>
        <v>24.058425490755457</v>
      </c>
      <c r="U14" s="44"/>
      <c r="V14" s="44">
        <f>+Allexp!P15/Allexp!$C15*100</f>
        <v>0.06802843321620539</v>
      </c>
      <c r="W14" s="44"/>
      <c r="X14" s="44">
        <f>+Allexp!Q15/Allexp!$C15*100</f>
        <v>0.38097049202953787</v>
      </c>
      <c r="Y14" s="182"/>
      <c r="Z14" s="3"/>
      <c r="AA14" s="3"/>
      <c r="AB14" s="3"/>
      <c r="AC14" s="3"/>
      <c r="AD14" s="3"/>
    </row>
    <row r="15" spans="1:30" ht="12.75">
      <c r="A15" s="3" t="s">
        <v>55</v>
      </c>
      <c r="B15" s="44">
        <f>+Allexp!D16/Allexp!$C16*100</f>
        <v>2.4538947847373977</v>
      </c>
      <c r="C15" s="44"/>
      <c r="D15" s="44">
        <f>+Allexp!E16/Allexp!$C16*100</f>
        <v>5.9067053208775935</v>
      </c>
      <c r="E15" s="44"/>
      <c r="F15" s="44">
        <f>+Allexp!F16/Allexp!$C16*100</f>
        <v>43.31490380776321</v>
      </c>
      <c r="G15" s="44"/>
      <c r="H15" s="44">
        <f>+Allexp!G16/Allexp!$C16*100</f>
        <v>10.960137737249017</v>
      </c>
      <c r="I15" s="44"/>
      <c r="J15" s="44">
        <f>+Allexp!H16/Allexp!$C16*100</f>
        <v>0.6308484705516553</v>
      </c>
      <c r="K15" s="44"/>
      <c r="L15" s="44">
        <f>+Allexp!I16/Allexp!$C16*100</f>
        <v>0.5457629044524276</v>
      </c>
      <c r="M15" s="44"/>
      <c r="N15" s="44">
        <f>+Allexp!J16/Allexp!$C16*100</f>
        <v>5.657245683910617</v>
      </c>
      <c r="O15" s="44"/>
      <c r="P15" s="44">
        <f>+Allexp!K16/Allexp!$C16*100</f>
        <v>7.691008826560573</v>
      </c>
      <c r="Q15" s="44"/>
      <c r="R15" s="44">
        <f>+Allexp!N16/Allexp!$C16*100</f>
        <v>1.6725004674471033</v>
      </c>
      <c r="S15" s="44"/>
      <c r="T15" s="44">
        <f>+Allexp!O16/Allexp!$C16*100</f>
        <v>20.15948878323028</v>
      </c>
      <c r="U15" s="44"/>
      <c r="V15" s="44">
        <f>+Allexp!P16/Allexp!$C16*100</f>
        <v>0.6305104145583735</v>
      </c>
      <c r="W15" s="44"/>
      <c r="X15" s="44">
        <f>+Allexp!Q16/Allexp!$C16*100</f>
        <v>0.376992798661738</v>
      </c>
      <c r="Y15" s="182"/>
      <c r="Z15" s="3"/>
      <c r="AA15" s="3"/>
      <c r="AB15" s="3"/>
      <c r="AC15" s="3"/>
      <c r="AD15" s="3"/>
    </row>
    <row r="16" spans="2:2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30" ht="12.75">
      <c r="A17" s="3" t="s">
        <v>56</v>
      </c>
      <c r="B17" s="44">
        <f>+Allexp!D18/Allexp!$C18*100</f>
        <v>2.5403570430173277</v>
      </c>
      <c r="C17" s="44"/>
      <c r="D17" s="44">
        <f>+Allexp!E18/Allexp!$C18*100</f>
        <v>7.481534292250136</v>
      </c>
      <c r="E17" s="44"/>
      <c r="F17" s="44">
        <f>+Allexp!F18/Allexp!$C18*100</f>
        <v>43.701784329132835</v>
      </c>
      <c r="G17" s="44"/>
      <c r="H17" s="44">
        <f>+Allexp!G18/Allexp!$C18*100</f>
        <v>9.676435774966757</v>
      </c>
      <c r="I17" s="44"/>
      <c r="J17" s="44">
        <f>+Allexp!H18/Allexp!$C18*100</f>
        <v>1.486297551245364</v>
      </c>
      <c r="K17" s="44"/>
      <c r="L17" s="44">
        <f>+Allexp!I18/Allexp!$C18*100</f>
        <v>1.0132566365641646</v>
      </c>
      <c r="M17" s="44"/>
      <c r="N17" s="44">
        <f>+Allexp!J18/Allexp!$C18*100</f>
        <v>6.142155650678737</v>
      </c>
      <c r="O17" s="44"/>
      <c r="P17" s="44">
        <f>+Allexp!K18/Allexp!$C18*100</f>
        <v>5.6338785182036455</v>
      </c>
      <c r="Q17" s="44"/>
      <c r="R17" s="44">
        <f>+Allexp!N18/Allexp!$C18*100</f>
        <v>1.1233594650416814</v>
      </c>
      <c r="S17" s="44"/>
      <c r="T17" s="44">
        <f>+Allexp!O18/Allexp!$C18*100</f>
        <v>20.702232251690265</v>
      </c>
      <c r="U17" s="44"/>
      <c r="V17" s="44">
        <f>+Allexp!P18/Allexp!$C18*100</f>
        <v>0.011347019561126957</v>
      </c>
      <c r="W17" s="44"/>
      <c r="X17" s="44">
        <f>+Allexp!Q18/Allexp!$C18*100</f>
        <v>0.4873614676479683</v>
      </c>
      <c r="Y17" s="182"/>
      <c r="Z17" s="3"/>
      <c r="AA17" s="3"/>
      <c r="AB17" s="3"/>
      <c r="AC17" s="3"/>
      <c r="AD17" s="3"/>
    </row>
    <row r="18" spans="1:30" ht="12.75">
      <c r="A18" s="3" t="s">
        <v>57</v>
      </c>
      <c r="B18" s="44">
        <f>+Allexp!D19/Allexp!$C19*100</f>
        <v>1.71068033736189</v>
      </c>
      <c r="C18" s="44"/>
      <c r="D18" s="44">
        <f>+Allexp!E19/Allexp!$C19*100</f>
        <v>7.417251804028235</v>
      </c>
      <c r="E18" s="44"/>
      <c r="F18" s="44">
        <f>+Allexp!F19/Allexp!$C19*100</f>
        <v>42.606376571252824</v>
      </c>
      <c r="G18" s="44"/>
      <c r="H18" s="44">
        <f>+Allexp!G19/Allexp!$C19*100</f>
        <v>11.02975387393693</v>
      </c>
      <c r="I18" s="44"/>
      <c r="J18" s="44">
        <f>+Allexp!H19/Allexp!$C19*100</f>
        <v>0.4248533176518433</v>
      </c>
      <c r="K18" s="44"/>
      <c r="L18" s="44">
        <f>+Allexp!I19/Allexp!$C19*100</f>
        <v>0.8701117048397328</v>
      </c>
      <c r="M18" s="44"/>
      <c r="N18" s="44">
        <f>+Allexp!J19/Allexp!$C19*100</f>
        <v>5.929714853027644</v>
      </c>
      <c r="O18" s="44"/>
      <c r="P18" s="44">
        <f>+Allexp!K19/Allexp!$C19*100</f>
        <v>7.41663845323436</v>
      </c>
      <c r="Q18" s="44"/>
      <c r="R18" s="44">
        <f>+Allexp!N19/Allexp!$C19*100</f>
        <v>2.4827518608334924</v>
      </c>
      <c r="S18" s="44"/>
      <c r="T18" s="44">
        <f>+Allexp!O19/Allexp!$C19*100</f>
        <v>19.76111523547598</v>
      </c>
      <c r="U18" s="44"/>
      <c r="V18" s="44">
        <f>+Allexp!P19/Allexp!$C19*100</f>
        <v>0.0951259496613316</v>
      </c>
      <c r="W18" s="44"/>
      <c r="X18" s="44">
        <f>+Allexp!Q19/Allexp!$C19*100</f>
        <v>0.2556260386957129</v>
      </c>
      <c r="Y18" s="182"/>
      <c r="Z18" s="3"/>
      <c r="AA18" s="3"/>
      <c r="AB18" s="3"/>
      <c r="AC18" s="3"/>
      <c r="AD18" s="3"/>
    </row>
    <row r="19" spans="1:30" ht="12.75">
      <c r="A19" s="3" t="s">
        <v>58</v>
      </c>
      <c r="B19" s="44">
        <f>+Allexp!D20/Allexp!$C20*100</f>
        <v>2.5113192924759815</v>
      </c>
      <c r="C19" s="44"/>
      <c r="D19" s="44">
        <f>+Allexp!E20/Allexp!$C20*100</f>
        <v>7.514683741074937</v>
      </c>
      <c r="E19" s="44"/>
      <c r="F19" s="44">
        <f>+Allexp!F20/Allexp!$C20*100</f>
        <v>41.4794998409597</v>
      </c>
      <c r="G19" s="44"/>
      <c r="H19" s="44">
        <f>+Allexp!G20/Allexp!$C20*100</f>
        <v>13.183677787496912</v>
      </c>
      <c r="I19" s="44"/>
      <c r="J19" s="44">
        <f>+Allexp!H20/Allexp!$C20*100</f>
        <v>0.4571109212235059</v>
      </c>
      <c r="K19" s="44"/>
      <c r="L19" s="44">
        <f>+Allexp!I20/Allexp!$C20*100</f>
        <v>0.9298786894852507</v>
      </c>
      <c r="M19" s="44"/>
      <c r="N19" s="44">
        <f>+Allexp!J20/Allexp!$C20*100</f>
        <v>5.121089639128145</v>
      </c>
      <c r="O19" s="44"/>
      <c r="P19" s="44">
        <f>+Allexp!K20/Allexp!$C20*100</f>
        <v>6.628660174752488</v>
      </c>
      <c r="Q19" s="44"/>
      <c r="R19" s="44">
        <f>+Allexp!N20/Allexp!$C20*100</f>
        <v>2.4975042946241253</v>
      </c>
      <c r="S19" s="44"/>
      <c r="T19" s="44">
        <f>+Allexp!O20/Allexp!$C20*100</f>
        <v>19.41383132618503</v>
      </c>
      <c r="U19" s="44"/>
      <c r="V19" s="44">
        <f>+Allexp!P20/Allexp!$C20*100</f>
        <v>0.14942783038398577</v>
      </c>
      <c r="W19" s="44"/>
      <c r="X19" s="44">
        <f>+Allexp!Q20/Allexp!$C20*100</f>
        <v>0.11331646220995144</v>
      </c>
      <c r="Y19" s="182"/>
      <c r="Z19" s="3"/>
      <c r="AA19" s="3"/>
      <c r="AB19" s="3"/>
      <c r="AC19" s="3"/>
      <c r="AD19" s="3"/>
    </row>
    <row r="20" spans="1:30" ht="12.75">
      <c r="A20" s="3" t="s">
        <v>59</v>
      </c>
      <c r="B20" s="44">
        <f>+Allexp!D21/Allexp!$C21*100</f>
        <v>2.595971650105879</v>
      </c>
      <c r="C20" s="44"/>
      <c r="D20" s="44">
        <f>+Allexp!E21/Allexp!$C21*100</f>
        <v>6.860128820109724</v>
      </c>
      <c r="E20" s="44"/>
      <c r="F20" s="44">
        <f>+Allexp!F21/Allexp!$C21*100</f>
        <v>43.560395434261</v>
      </c>
      <c r="G20" s="44"/>
      <c r="H20" s="44">
        <f>+Allexp!G21/Allexp!$C21*100</f>
        <v>9.47805484588543</v>
      </c>
      <c r="I20" s="44"/>
      <c r="J20" s="44">
        <f>+Allexp!H21/Allexp!$C21*100</f>
        <v>0.8972838789931236</v>
      </c>
      <c r="K20" s="44"/>
      <c r="L20" s="44">
        <f>+Allexp!I21/Allexp!$C21*100</f>
        <v>0.7600793740339782</v>
      </c>
      <c r="M20" s="44"/>
      <c r="N20" s="44">
        <f>+Allexp!J21/Allexp!$C21*100</f>
        <v>6.747302758404252</v>
      </c>
      <c r="O20" s="44"/>
      <c r="P20" s="44">
        <f>+Allexp!K21/Allexp!$C21*100</f>
        <v>7.144597312880753</v>
      </c>
      <c r="Q20" s="44"/>
      <c r="R20" s="44">
        <f>+Allexp!N21/Allexp!$C21*100</f>
        <v>2.1890462987747257</v>
      </c>
      <c r="S20" s="44"/>
      <c r="T20" s="44">
        <f>+Allexp!O21/Allexp!$C21*100</f>
        <v>17.598101272450734</v>
      </c>
      <c r="U20" s="44"/>
      <c r="V20" s="44">
        <f>+Allexp!P21/Allexp!$C21*100</f>
        <v>0.6945513979385965</v>
      </c>
      <c r="W20" s="44"/>
      <c r="X20" s="44">
        <f>+Allexp!Q21/Allexp!$C21*100</f>
        <v>1.4744869561617968</v>
      </c>
      <c r="Y20" s="182"/>
      <c r="Z20" s="3"/>
      <c r="AA20" s="3"/>
      <c r="AB20" s="3"/>
      <c r="AC20" s="3"/>
      <c r="AD20" s="3"/>
    </row>
    <row r="21" spans="1:30" ht="12.75">
      <c r="A21" s="3" t="s">
        <v>60</v>
      </c>
      <c r="B21" s="44">
        <f>+Allexp!D22/Allexp!$C22*100</f>
        <v>2.655419345582139</v>
      </c>
      <c r="C21" s="44"/>
      <c r="D21" s="44">
        <f>+Allexp!E22/Allexp!$C22*100</f>
        <v>7.70906506967695</v>
      </c>
      <c r="E21" s="44"/>
      <c r="F21" s="44">
        <f>+Allexp!F22/Allexp!$C22*100</f>
        <v>43.564468920031</v>
      </c>
      <c r="G21" s="44"/>
      <c r="H21" s="44">
        <f>+Allexp!G22/Allexp!$C22*100</f>
        <v>9.437758374110635</v>
      </c>
      <c r="I21" s="44"/>
      <c r="J21" s="44">
        <f>+Allexp!H22/Allexp!$C22*100</f>
        <v>0.8685629371108863</v>
      </c>
      <c r="K21" s="44"/>
      <c r="L21" s="44">
        <f>+Allexp!I22/Allexp!$C22*100</f>
        <v>0.7450671872353334</v>
      </c>
      <c r="M21" s="44"/>
      <c r="N21" s="44">
        <f>+Allexp!J22/Allexp!$C22*100</f>
        <v>5.557764062256839</v>
      </c>
      <c r="O21" s="44"/>
      <c r="P21" s="44">
        <f>+Allexp!K22/Allexp!$C22*100</f>
        <v>6.939527320135257</v>
      </c>
      <c r="Q21" s="44"/>
      <c r="R21" s="44">
        <f>+Allexp!N22/Allexp!$C22*100</f>
        <v>1.7069453422726977</v>
      </c>
      <c r="S21" s="44"/>
      <c r="T21" s="44">
        <f>+Allexp!O22/Allexp!$C22*100</f>
        <v>20.514062250520148</v>
      </c>
      <c r="U21" s="44"/>
      <c r="V21" s="44">
        <f>+Allexp!P22/Allexp!$C22*100</f>
        <v>0</v>
      </c>
      <c r="W21" s="44"/>
      <c r="X21" s="44">
        <f>+Allexp!Q22/Allexp!$C22*100</f>
        <v>0.3013591910681174</v>
      </c>
      <c r="Y21" s="182"/>
      <c r="Z21" s="3"/>
      <c r="AA21" s="3"/>
      <c r="AB21" s="3"/>
      <c r="AC21" s="3"/>
      <c r="AD21" s="3"/>
    </row>
    <row r="22" spans="2:30" ht="12.7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3"/>
      <c r="Z22" s="3"/>
      <c r="AA22" s="3"/>
      <c r="AB22" s="3"/>
      <c r="AC22" s="3"/>
      <c r="AD22" s="3"/>
    </row>
    <row r="23" spans="1:30" ht="12.75">
      <c r="A23" s="3" t="s">
        <v>61</v>
      </c>
      <c r="B23" s="44">
        <f>+Allexp!D24/Allexp!$C24*100</f>
        <v>1.817200292736093</v>
      </c>
      <c r="C23" s="44"/>
      <c r="D23" s="44">
        <f>+Allexp!E24/Allexp!$C24*100</f>
        <v>7.550374195295831</v>
      </c>
      <c r="E23" s="44"/>
      <c r="F23" s="44">
        <f>+Allexp!F24/Allexp!$C24*100</f>
        <v>43.709462371008236</v>
      </c>
      <c r="G23" s="44"/>
      <c r="H23" s="44">
        <f>+Allexp!G24/Allexp!$C24*100</f>
        <v>9.35368302054945</v>
      </c>
      <c r="I23" s="44"/>
      <c r="J23" s="44">
        <f>+Allexp!H24/Allexp!$C24*100</f>
        <v>0.6421796988801246</v>
      </c>
      <c r="K23" s="44"/>
      <c r="L23" s="44">
        <f>+Allexp!I24/Allexp!$C24*100</f>
        <v>1.072175393610249</v>
      </c>
      <c r="M23" s="44"/>
      <c r="N23" s="44">
        <f>+Allexp!J24/Allexp!$C24*100</f>
        <v>4.38396532057196</v>
      </c>
      <c r="O23" s="44"/>
      <c r="P23" s="44">
        <f>+Allexp!K24/Allexp!$C24*100</f>
        <v>7.153106079314416</v>
      </c>
      <c r="Q23" s="44"/>
      <c r="R23" s="44">
        <f>+Allexp!N24/Allexp!$C24*100</f>
        <v>2.442505090917251</v>
      </c>
      <c r="S23" s="44"/>
      <c r="T23" s="44">
        <f>+Allexp!O24/Allexp!$C24*100</f>
        <v>21.1770598161903</v>
      </c>
      <c r="U23" s="44"/>
      <c r="V23" s="44">
        <f>+Allexp!P24/Allexp!$C24*100</f>
        <v>0.19728076874022477</v>
      </c>
      <c r="W23" s="44"/>
      <c r="X23" s="44">
        <f>+Allexp!Q24/Allexp!$C24*100</f>
        <v>0.5010079521858578</v>
      </c>
      <c r="Y23" s="182"/>
      <c r="Z23" s="3"/>
      <c r="AA23" s="3"/>
      <c r="AB23" s="3"/>
      <c r="AC23" s="3"/>
      <c r="AD23" s="3"/>
    </row>
    <row r="24" spans="1:30" ht="12.75">
      <c r="A24" s="3" t="s">
        <v>62</v>
      </c>
      <c r="B24" s="44">
        <f>+Allexp!D25/Allexp!$C25*100</f>
        <v>2.1899103034848295</v>
      </c>
      <c r="C24" s="44"/>
      <c r="D24" s="44">
        <f>+Allexp!E25/Allexp!$C25*100</f>
        <v>5.15224701040805</v>
      </c>
      <c r="E24" s="44"/>
      <c r="F24" s="44">
        <f>+Allexp!F25/Allexp!$C25*100</f>
        <v>44.058261973864035</v>
      </c>
      <c r="G24" s="44"/>
      <c r="H24" s="44">
        <f>+Allexp!G25/Allexp!$C25*100</f>
        <v>8.129845674722167</v>
      </c>
      <c r="I24" s="44"/>
      <c r="J24" s="44">
        <f>+Allexp!H25/Allexp!$C25*100</f>
        <v>1.272031194718658</v>
      </c>
      <c r="K24" s="44"/>
      <c r="L24" s="44">
        <f>+Allexp!I25/Allexp!$C25*100</f>
        <v>0.7891171966681925</v>
      </c>
      <c r="M24" s="44"/>
      <c r="N24" s="44">
        <f>+Allexp!J25/Allexp!$C25*100</f>
        <v>7.635452990890487</v>
      </c>
      <c r="O24" s="44"/>
      <c r="P24" s="44">
        <f>+Allexp!K25/Allexp!$C25*100</f>
        <v>7.30472979093772</v>
      </c>
      <c r="Q24" s="44"/>
      <c r="R24" s="44">
        <f>+Allexp!N25/Allexp!$C25*100</f>
        <v>1.638628399339967</v>
      </c>
      <c r="S24" s="44"/>
      <c r="T24" s="44">
        <f>+Allexp!O25/Allexp!$C25*100</f>
        <v>20.908713847143414</v>
      </c>
      <c r="U24" s="44"/>
      <c r="V24" s="44">
        <f>+Allexp!P25/Allexp!$C25*100</f>
        <v>0.47194904921350905</v>
      </c>
      <c r="W24" s="44"/>
      <c r="X24" s="44">
        <f>+Allexp!Q25/Allexp!$C25*100</f>
        <v>0.44911256860898086</v>
      </c>
      <c r="Y24" s="182"/>
      <c r="Z24" s="3"/>
      <c r="AA24" s="3"/>
      <c r="AB24" s="3"/>
      <c r="AC24" s="3"/>
      <c r="AD24" s="3"/>
    </row>
    <row r="25" spans="1:30" ht="12.75">
      <c r="A25" s="3" t="s">
        <v>63</v>
      </c>
      <c r="B25" s="44">
        <f>+Allexp!D26/Allexp!$C26*100</f>
        <v>2.447298730583949</v>
      </c>
      <c r="C25" s="44"/>
      <c r="D25" s="44">
        <f>+Allexp!E26/Allexp!$C26*100</f>
        <v>5.815912478788579</v>
      </c>
      <c r="E25" s="44"/>
      <c r="F25" s="44">
        <f>+Allexp!F26/Allexp!$C26*100</f>
        <v>42.92496249383638</v>
      </c>
      <c r="G25" s="44"/>
      <c r="H25" s="44">
        <f>+Allexp!G26/Allexp!$C26*100</f>
        <v>10.857337962277569</v>
      </c>
      <c r="I25" s="44"/>
      <c r="J25" s="44">
        <f>+Allexp!H26/Allexp!$C26*100</f>
        <v>0.36788789165623415</v>
      </c>
      <c r="K25" s="44"/>
      <c r="L25" s="44">
        <f>+Allexp!I26/Allexp!$C26*100</f>
        <v>0.7367527925797267</v>
      </c>
      <c r="M25" s="44"/>
      <c r="N25" s="44">
        <f>+Allexp!J26/Allexp!$C26*100</f>
        <v>5.469584098129655</v>
      </c>
      <c r="O25" s="44"/>
      <c r="P25" s="44">
        <f>+Allexp!K26/Allexp!$C26*100</f>
        <v>6.295509313875714</v>
      </c>
      <c r="Q25" s="44"/>
      <c r="R25" s="44">
        <f>+Allexp!N26/Allexp!$C26*100</f>
        <v>2.390792242396899</v>
      </c>
      <c r="S25" s="44"/>
      <c r="T25" s="44">
        <f>+Allexp!O26/Allexp!$C26*100</f>
        <v>22.302718782798575</v>
      </c>
      <c r="U25" s="44"/>
      <c r="V25" s="44">
        <f>+Allexp!P26/Allexp!$C26*100</f>
        <v>0.10997606734196157</v>
      </c>
      <c r="W25" s="44"/>
      <c r="X25" s="44">
        <f>+Allexp!Q26/Allexp!$C26*100</f>
        <v>0.2812671457347504</v>
      </c>
      <c r="Y25" s="182"/>
      <c r="Z25" s="3"/>
      <c r="AA25" s="3"/>
      <c r="AB25" s="3"/>
      <c r="AC25" s="3"/>
      <c r="AD25" s="3"/>
    </row>
    <row r="26" spans="1:30" ht="12.75">
      <c r="A26" s="3" t="s">
        <v>64</v>
      </c>
      <c r="B26" s="44">
        <f>+Allexp!D27/Allexp!$C27*100</f>
        <v>1.53126908144677</v>
      </c>
      <c r="C26" s="44"/>
      <c r="D26" s="44">
        <f>+Allexp!E27/Allexp!$C27*100</f>
        <v>7.4584628532514134</v>
      </c>
      <c r="E26" s="44"/>
      <c r="F26" s="44">
        <f>+Allexp!F27/Allexp!$C27*100</f>
        <v>41.306200001346646</v>
      </c>
      <c r="G26" s="44"/>
      <c r="H26" s="44">
        <f>+Allexp!G27/Allexp!$C27*100</f>
        <v>13.69489326179484</v>
      </c>
      <c r="I26" s="44"/>
      <c r="J26" s="44">
        <f>+Allexp!H27/Allexp!$C27*100</f>
        <v>0.40150515091667605</v>
      </c>
      <c r="K26" s="44"/>
      <c r="L26" s="44">
        <f>+Allexp!I27/Allexp!$C27*100</f>
        <v>0.7580846607716066</v>
      </c>
      <c r="M26" s="44"/>
      <c r="N26" s="44">
        <f>+Allexp!J27/Allexp!$C27*100</f>
        <v>4.914802415805144</v>
      </c>
      <c r="O26" s="44"/>
      <c r="P26" s="44">
        <f>+Allexp!K27/Allexp!$C27*100</f>
        <v>6.0751890430714095</v>
      </c>
      <c r="Q26" s="44"/>
      <c r="R26" s="44">
        <f>+Allexp!N27/Allexp!$C27*100</f>
        <v>2.6670511154125065</v>
      </c>
      <c r="S26" s="44"/>
      <c r="T26" s="44">
        <f>+Allexp!O27/Allexp!$C27*100</f>
        <v>20.234470516669855</v>
      </c>
      <c r="U26" s="44"/>
      <c r="V26" s="44">
        <f>+Allexp!P27/Allexp!$C27*100</f>
        <v>0.8166791528254651</v>
      </c>
      <c r="W26" s="44"/>
      <c r="X26" s="44">
        <f>+Allexp!Q27/Allexp!$C27*100</f>
        <v>0.1413927466876619</v>
      </c>
      <c r="Y26" s="182"/>
      <c r="Z26" s="3"/>
      <c r="AA26" s="3"/>
      <c r="AB26" s="3"/>
      <c r="AC26" s="3"/>
      <c r="AD26" s="3"/>
    </row>
    <row r="27" spans="1:30" ht="12.75">
      <c r="A27" s="3" t="s">
        <v>65</v>
      </c>
      <c r="B27" s="44">
        <f>+Allexp!D28/Allexp!$C28*100</f>
        <v>4.557414014010205</v>
      </c>
      <c r="C27" s="44"/>
      <c r="D27" s="44">
        <f>+Allexp!E28/Allexp!$C28*100</f>
        <v>6.947725519083719</v>
      </c>
      <c r="E27" s="44"/>
      <c r="F27" s="44">
        <f>+Allexp!F28/Allexp!$C28*100</f>
        <v>41.99743743454227</v>
      </c>
      <c r="G27" s="44"/>
      <c r="H27" s="44">
        <f>+Allexp!G28/Allexp!$C28*100</f>
        <v>9.63628358057417</v>
      </c>
      <c r="I27" s="44"/>
      <c r="J27" s="44">
        <f>+Allexp!H28/Allexp!$C28*100</f>
        <v>0.661839325828118</v>
      </c>
      <c r="K27" s="44"/>
      <c r="L27" s="44">
        <f>+Allexp!I28/Allexp!$C28*100</f>
        <v>0.3775381106355378</v>
      </c>
      <c r="M27" s="44"/>
      <c r="N27" s="44">
        <f>+Allexp!J28/Allexp!$C28*100</f>
        <v>5.93095688732567</v>
      </c>
      <c r="O27" s="44"/>
      <c r="P27" s="44">
        <f>+Allexp!K28/Allexp!$C28*100</f>
        <v>7.57789684267188</v>
      </c>
      <c r="Q27" s="44"/>
      <c r="R27" s="44">
        <f>+Allexp!N28/Allexp!$C28*100</f>
        <v>2.128309043481689</v>
      </c>
      <c r="S27" s="44"/>
      <c r="T27" s="44">
        <f>+Allexp!O28/Allexp!$C28*100</f>
        <v>19.411977506891855</v>
      </c>
      <c r="U27" s="44"/>
      <c r="V27" s="44">
        <f>+Allexp!P28/Allexp!$C28*100</f>
        <v>0.16543601332838523</v>
      </c>
      <c r="W27" s="44"/>
      <c r="X27" s="44">
        <f>+Allexp!Q28/Allexp!$C28*100</f>
        <v>0.6071857216265002</v>
      </c>
      <c r="Y27" s="182"/>
      <c r="Z27" s="3"/>
      <c r="AA27" s="3"/>
      <c r="AB27" s="3"/>
      <c r="AC27" s="3"/>
      <c r="AD27" s="3"/>
    </row>
    <row r="28" spans="2:30" ht="12.7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3"/>
      <c r="Z28" s="3"/>
      <c r="AA28" s="3"/>
      <c r="AB28" s="3"/>
      <c r="AC28" s="3"/>
      <c r="AD28" s="3"/>
    </row>
    <row r="29" spans="1:30" ht="12.75">
      <c r="A29" s="141" t="s">
        <v>153</v>
      </c>
      <c r="B29" s="44">
        <f>+Allexp!D30/Allexp!$C30*100</f>
        <v>2.012297268718492</v>
      </c>
      <c r="C29" s="44"/>
      <c r="D29" s="44">
        <f>+Allexp!E30/Allexp!$C30*100</f>
        <v>6.2886337208099246</v>
      </c>
      <c r="E29" s="44"/>
      <c r="F29" s="44">
        <f>+Allexp!F30/Allexp!$C30*100</f>
        <v>43.048158015324425</v>
      </c>
      <c r="G29" s="44"/>
      <c r="H29" s="44">
        <f>+Allexp!G30/Allexp!$C30*100</f>
        <v>11.915340580892117</v>
      </c>
      <c r="I29" s="44"/>
      <c r="J29" s="44">
        <f>+Allexp!H30/Allexp!$C30*100</f>
        <v>0.5414163443720474</v>
      </c>
      <c r="K29" s="44"/>
      <c r="L29" s="44">
        <f>+Allexp!I30/Allexp!$C30*100</f>
        <v>0.0023641477052085908</v>
      </c>
      <c r="M29" s="44"/>
      <c r="N29" s="44">
        <f>+Allexp!J30/Allexp!$C30*100</f>
        <v>4.24647682131517</v>
      </c>
      <c r="O29" s="44"/>
      <c r="P29" s="44">
        <f>+Allexp!K30/Allexp!$C30*100</f>
        <v>5.6800898801279445</v>
      </c>
      <c r="Q29" s="44"/>
      <c r="R29" s="44">
        <f>+Allexp!N30/Allexp!$C30*100</f>
        <v>1.6257720927068293</v>
      </c>
      <c r="S29" s="44"/>
      <c r="T29" s="44">
        <f>+Allexp!O30/Allexp!$C30*100</f>
        <v>24.528926026123386</v>
      </c>
      <c r="U29" s="44"/>
      <c r="V29" s="44">
        <f>+Allexp!P30/Allexp!$C30*100</f>
        <v>0.1105251019044501</v>
      </c>
      <c r="W29" s="44"/>
      <c r="X29" s="44">
        <f>+Allexp!Q30/Allexp!$C30*100</f>
        <v>0</v>
      </c>
      <c r="Y29" s="182"/>
      <c r="Z29" s="3"/>
      <c r="AA29" s="3"/>
      <c r="AB29" s="3"/>
      <c r="AC29" s="3"/>
      <c r="AD29" s="3"/>
    </row>
    <row r="30" spans="1:30" ht="12.75">
      <c r="A30" s="3" t="s">
        <v>67</v>
      </c>
      <c r="B30" s="44">
        <f>+Allexp!D31/Allexp!$C31*100</f>
        <v>3.529753898337107</v>
      </c>
      <c r="C30" s="44"/>
      <c r="D30" s="44">
        <f>+Allexp!E31/Allexp!$C31*100</f>
        <v>7.126855128611351</v>
      </c>
      <c r="E30" s="44"/>
      <c r="F30" s="44">
        <f>+Allexp!F31/Allexp!$C31*100</f>
        <v>39.16841482766556</v>
      </c>
      <c r="G30" s="44"/>
      <c r="H30" s="44">
        <f>+Allexp!G31/Allexp!$C31*100</f>
        <v>13.643793189400865</v>
      </c>
      <c r="I30" s="44"/>
      <c r="J30" s="44">
        <f>+Allexp!H31/Allexp!$C31*100</f>
        <v>0.44473575280324806</v>
      </c>
      <c r="K30" s="44"/>
      <c r="L30" s="44">
        <f>+Allexp!I31/Allexp!$C31*100</f>
        <v>0.7859952561976792</v>
      </c>
      <c r="M30" s="44"/>
      <c r="N30" s="44">
        <f>+Allexp!J31/Allexp!$C31*100</f>
        <v>5.918606365030091</v>
      </c>
      <c r="O30" s="44"/>
      <c r="P30" s="44">
        <f>+Allexp!K31/Allexp!$C31*100</f>
        <v>7.145667709049089</v>
      </c>
      <c r="Q30" s="44"/>
      <c r="R30" s="44">
        <f>+Allexp!N31/Allexp!$C31*100</f>
        <v>2.4034826137237864</v>
      </c>
      <c r="S30" s="44"/>
      <c r="T30" s="44">
        <f>+Allexp!O31/Allexp!$C31*100</f>
        <v>19.665520458854512</v>
      </c>
      <c r="U30" s="44"/>
      <c r="V30" s="44">
        <f>+Allexp!P31/Allexp!$C31*100</f>
        <v>0.15284324635256333</v>
      </c>
      <c r="W30" s="44"/>
      <c r="X30" s="44">
        <f>+Allexp!Q31/Allexp!$C31*100</f>
        <v>0.014331553974161478</v>
      </c>
      <c r="Y30" s="182"/>
      <c r="Z30" s="3"/>
      <c r="AA30" s="3"/>
      <c r="AB30" s="3"/>
      <c r="AC30" s="3"/>
      <c r="AD30" s="3"/>
    </row>
    <row r="31" spans="1:30" ht="12.75">
      <c r="A31" s="3" t="s">
        <v>68</v>
      </c>
      <c r="B31" s="44">
        <f>+Allexp!D32/Allexp!$C32*100</f>
        <v>2.232698940870684</v>
      </c>
      <c r="C31" s="44"/>
      <c r="D31" s="44">
        <f>+Allexp!E32/Allexp!$C32*100</f>
        <v>5.510210657804291</v>
      </c>
      <c r="E31" s="44"/>
      <c r="F31" s="44">
        <f>+Allexp!F32/Allexp!$C32*100</f>
        <v>43.7567052862594</v>
      </c>
      <c r="G31" s="44"/>
      <c r="H31" s="44">
        <f>+Allexp!G32/Allexp!$C32*100</f>
        <v>9.793562480202159</v>
      </c>
      <c r="I31" s="44"/>
      <c r="J31" s="44">
        <f>+Allexp!H32/Allexp!$C32*100</f>
        <v>0.5850455593510676</v>
      </c>
      <c r="K31" s="44"/>
      <c r="L31" s="44">
        <f>+Allexp!I32/Allexp!$C32*100</f>
        <v>0.6732563757360872</v>
      </c>
      <c r="M31" s="44"/>
      <c r="N31" s="44">
        <f>+Allexp!J32/Allexp!$C32*100</f>
        <v>7.1498429532814685</v>
      </c>
      <c r="O31" s="44"/>
      <c r="P31" s="44">
        <f>+Allexp!K32/Allexp!$C32*100</f>
        <v>7.075077435300475</v>
      </c>
      <c r="Q31" s="44"/>
      <c r="R31" s="44">
        <f>+Allexp!N32/Allexp!$C32*100</f>
        <v>1.9443687840036035</v>
      </c>
      <c r="S31" s="44"/>
      <c r="T31" s="44">
        <f>+Allexp!O32/Allexp!$C32*100</f>
        <v>21.15928161612459</v>
      </c>
      <c r="U31" s="44"/>
      <c r="V31" s="44">
        <f>+Allexp!P32/Allexp!$C32*100</f>
        <v>0.11994991106618043</v>
      </c>
      <c r="W31" s="44"/>
      <c r="X31" s="44">
        <f>+Allexp!Q32/Allexp!$C32*100</f>
        <v>0</v>
      </c>
      <c r="Y31" s="182"/>
      <c r="Z31" s="3"/>
      <c r="AA31" s="3"/>
      <c r="AB31" s="3"/>
      <c r="AC31" s="3"/>
      <c r="AD31" s="3"/>
    </row>
    <row r="32" spans="1:30" ht="12.75">
      <c r="A32" s="3" t="s">
        <v>69</v>
      </c>
      <c r="B32" s="44">
        <f>+Allexp!D33/Allexp!$C33*100</f>
        <v>2.0680135903745898</v>
      </c>
      <c r="C32" s="44"/>
      <c r="D32" s="44">
        <f>+Allexp!E33/Allexp!$C33*100</f>
        <v>7.009415481826495</v>
      </c>
      <c r="E32" s="44"/>
      <c r="F32" s="44">
        <f>+Allexp!F33/Allexp!$C33*100</f>
        <v>41.059437958056364</v>
      </c>
      <c r="G32" s="44"/>
      <c r="H32" s="44">
        <f>+Allexp!G33/Allexp!$C33*100</f>
        <v>11.028088543515937</v>
      </c>
      <c r="I32" s="44"/>
      <c r="J32" s="44">
        <f>+Allexp!H33/Allexp!$C33*100</f>
        <v>0.6856714745755413</v>
      </c>
      <c r="K32" s="44"/>
      <c r="L32" s="44">
        <f>+Allexp!I33/Allexp!$C33*100</f>
        <v>0.9294523007962188</v>
      </c>
      <c r="M32" s="44"/>
      <c r="N32" s="44">
        <f>+Allexp!J33/Allexp!$C33*100</f>
        <v>7.047427160096162</v>
      </c>
      <c r="O32" s="44"/>
      <c r="P32" s="44">
        <f>+Allexp!K33/Allexp!$C33*100</f>
        <v>7.115222944056448</v>
      </c>
      <c r="Q32" s="44"/>
      <c r="R32" s="44">
        <f>+Allexp!N33/Allexp!$C33*100</f>
        <v>1.9171631674894798</v>
      </c>
      <c r="S32" s="44"/>
      <c r="T32" s="44">
        <f>+Allexp!O33/Allexp!$C33*100</f>
        <v>20.440302174447687</v>
      </c>
      <c r="U32" s="44"/>
      <c r="V32" s="44">
        <f>+Allexp!P33/Allexp!$C33*100</f>
        <v>0.08732931332019668</v>
      </c>
      <c r="W32" s="44"/>
      <c r="X32" s="44">
        <f>+Allexp!Q33/Allexp!$C33*100</f>
        <v>0.6124758914448657</v>
      </c>
      <c r="Y32" s="182"/>
      <c r="Z32" s="3"/>
      <c r="AA32" s="3"/>
      <c r="AB32" s="3"/>
      <c r="AC32" s="3"/>
      <c r="AD32" s="3"/>
    </row>
    <row r="33" spans="1:30" ht="12.75">
      <c r="A33" s="3" t="s">
        <v>70</v>
      </c>
      <c r="B33" s="44">
        <f>+Allexp!D34/Allexp!$C34*100</f>
        <v>2.077452230853003</v>
      </c>
      <c r="C33" s="44"/>
      <c r="D33" s="44">
        <f>+Allexp!E34/Allexp!$C34*100</f>
        <v>6.085494500340531</v>
      </c>
      <c r="E33" s="44"/>
      <c r="F33" s="44">
        <f>+Allexp!F34/Allexp!$C34*100</f>
        <v>46.56188746506465</v>
      </c>
      <c r="G33" s="44"/>
      <c r="H33" s="44">
        <f>+Allexp!G34/Allexp!$C34*100</f>
        <v>7.480040338542186</v>
      </c>
      <c r="I33" s="44"/>
      <c r="J33" s="44">
        <f>+Allexp!H34/Allexp!$C34*100</f>
        <v>2.8785676299382836</v>
      </c>
      <c r="K33" s="44"/>
      <c r="L33" s="44">
        <f>+Allexp!I34/Allexp!$C34*100</f>
        <v>0.8430729673157513</v>
      </c>
      <c r="M33" s="44"/>
      <c r="N33" s="44">
        <f>+Allexp!J34/Allexp!$C34*100</f>
        <v>6.019490284309536</v>
      </c>
      <c r="O33" s="44"/>
      <c r="P33" s="44">
        <f>+Allexp!K34/Allexp!$C34*100</f>
        <v>6.032600011433957</v>
      </c>
      <c r="Q33" s="44"/>
      <c r="R33" s="44">
        <f>+Allexp!N34/Allexp!$C34*100</f>
        <v>2.9271840219069403</v>
      </c>
      <c r="S33" s="44"/>
      <c r="T33" s="44">
        <f>+Allexp!O34/Allexp!$C34*100</f>
        <v>17.399315871147554</v>
      </c>
      <c r="U33" s="44"/>
      <c r="V33" s="44">
        <f>+Allexp!P34/Allexp!$C34*100</f>
        <v>0</v>
      </c>
      <c r="W33" s="44"/>
      <c r="X33" s="44">
        <f>+Allexp!Q34/Allexp!$C34*100</f>
        <v>1.6948946791476036</v>
      </c>
      <c r="Y33" s="182"/>
      <c r="Z33" s="3"/>
      <c r="AA33" s="3"/>
      <c r="AB33" s="3"/>
      <c r="AC33" s="3"/>
      <c r="AD33" s="3"/>
    </row>
    <row r="34" spans="2:24" ht="12.7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30" ht="12.75">
      <c r="A35" s="3" t="s">
        <v>71</v>
      </c>
      <c r="B35" s="44">
        <f>+Allexp!D36/Allexp!$C36*100</f>
        <v>2.886871192960299</v>
      </c>
      <c r="C35" s="44"/>
      <c r="D35" s="44">
        <f>+Allexp!E36/Allexp!$C36*100</f>
        <v>7.376315195741176</v>
      </c>
      <c r="E35" s="44"/>
      <c r="F35" s="44">
        <f>+Allexp!F36/Allexp!$C36*100</f>
        <v>44.44132880084785</v>
      </c>
      <c r="G35" s="44"/>
      <c r="H35" s="44">
        <f>+Allexp!G36/Allexp!$C36*100</f>
        <v>7.598611865620727</v>
      </c>
      <c r="I35" s="44"/>
      <c r="J35" s="44">
        <f>+Allexp!H36/Allexp!$C36*100</f>
        <v>0.38489899177811965</v>
      </c>
      <c r="K35" s="44"/>
      <c r="L35" s="44">
        <f>+Allexp!I36/Allexp!$C36*100</f>
        <v>0</v>
      </c>
      <c r="M35" s="44"/>
      <c r="N35" s="44">
        <f>+Allexp!J36/Allexp!$C36*100</f>
        <v>4.619578450827637</v>
      </c>
      <c r="O35" s="44"/>
      <c r="P35" s="44">
        <f>+Allexp!K36/Allexp!$C36*100</f>
        <v>7.913664086921922</v>
      </c>
      <c r="Q35" s="44"/>
      <c r="R35" s="44">
        <f>+Allexp!N36/Allexp!$C36*100</f>
        <v>2.495911668746341</v>
      </c>
      <c r="S35" s="44"/>
      <c r="T35" s="44">
        <f>+Allexp!O36/Allexp!$C36*100</f>
        <v>22.223806017596708</v>
      </c>
      <c r="U35" s="44"/>
      <c r="V35" s="44">
        <f>+Allexp!P36/Allexp!$C36*100</f>
        <v>0.059013728959214</v>
      </c>
      <c r="W35" s="44"/>
      <c r="X35" s="44">
        <f>+Allexp!Q36/Allexp!$C36*100</f>
        <v>0</v>
      </c>
      <c r="Y35" s="182"/>
      <c r="Z35" s="3"/>
      <c r="AA35" s="3"/>
      <c r="AB35" s="3"/>
      <c r="AC35" s="3"/>
      <c r="AD35" s="3"/>
    </row>
    <row r="36" spans="1:30" ht="12.75">
      <c r="A36" s="3" t="s">
        <v>72</v>
      </c>
      <c r="B36" s="44">
        <f>+Allexp!D37/Allexp!$C37*100</f>
        <v>2.8775704762269196</v>
      </c>
      <c r="C36" s="44"/>
      <c r="D36" s="44">
        <f>+Allexp!E37/Allexp!$C37*100</f>
        <v>6.796936093441644</v>
      </c>
      <c r="E36" s="44"/>
      <c r="F36" s="44">
        <f>+Allexp!F37/Allexp!$C37*100</f>
        <v>45.506876629020326</v>
      </c>
      <c r="G36" s="44"/>
      <c r="H36" s="44">
        <f>+Allexp!G37/Allexp!$C37*100</f>
        <v>9.890475089712329</v>
      </c>
      <c r="I36" s="44"/>
      <c r="J36" s="44">
        <f>+Allexp!H37/Allexp!$C37*100</f>
        <v>0.442219556173704</v>
      </c>
      <c r="K36" s="44"/>
      <c r="L36" s="44">
        <f>+Allexp!I37/Allexp!$C37*100</f>
        <v>0.0861164247483321</v>
      </c>
      <c r="M36" s="44"/>
      <c r="N36" s="44">
        <f>+Allexp!J37/Allexp!$C37*100</f>
        <v>3.897618840994517</v>
      </c>
      <c r="O36" s="44"/>
      <c r="P36" s="44">
        <f>+Allexp!K37/Allexp!$C37*100</f>
        <v>8.047245786180085</v>
      </c>
      <c r="Q36" s="44"/>
      <c r="R36" s="44">
        <f>+Allexp!N37/Allexp!$C37*100</f>
        <v>3.1013594942289715</v>
      </c>
      <c r="S36" s="44"/>
      <c r="T36" s="44">
        <f>+Allexp!O37/Allexp!$C37*100</f>
        <v>18.944986754967356</v>
      </c>
      <c r="U36" s="44"/>
      <c r="V36" s="44">
        <f>+Allexp!P37/Allexp!$C37*100</f>
        <v>0.09886120176220244</v>
      </c>
      <c r="W36" s="44"/>
      <c r="X36" s="44">
        <f>+Allexp!Q37/Allexp!$C37*100</f>
        <v>0.3097336525436245</v>
      </c>
      <c r="Y36" s="182"/>
      <c r="Z36" s="3"/>
      <c r="AA36" s="3"/>
      <c r="AB36" s="3"/>
      <c r="AC36" s="3"/>
      <c r="AD36" s="3"/>
    </row>
    <row r="37" spans="1:30" ht="12.75">
      <c r="A37" s="3" t="s">
        <v>73</v>
      </c>
      <c r="B37" s="44">
        <f>+Allexp!D38/Allexp!$C38*100</f>
        <v>2.53781934413101</v>
      </c>
      <c r="C37" s="44"/>
      <c r="D37" s="44">
        <f>+Allexp!E38/Allexp!$C38*100</f>
        <v>6.66676137467312</v>
      </c>
      <c r="E37" s="44"/>
      <c r="F37" s="44">
        <f>+Allexp!F38/Allexp!$C38*100</f>
        <v>43.8749823951959</v>
      </c>
      <c r="G37" s="44"/>
      <c r="H37" s="44">
        <f>+Allexp!G38/Allexp!$C38*100</f>
        <v>9.346267984333508</v>
      </c>
      <c r="I37" s="44"/>
      <c r="J37" s="44">
        <f>+Allexp!H38/Allexp!$C38*100</f>
        <v>0.9904447084132717</v>
      </c>
      <c r="K37" s="44"/>
      <c r="L37" s="44">
        <f>+Allexp!I38/Allexp!$C38*100</f>
        <v>0.7261545904642153</v>
      </c>
      <c r="M37" s="44"/>
      <c r="N37" s="44">
        <f>+Allexp!J38/Allexp!$C38*100</f>
        <v>4.305462286652109</v>
      </c>
      <c r="O37" s="44"/>
      <c r="P37" s="44">
        <f>+Allexp!K38/Allexp!$C38*100</f>
        <v>6.0250943118334614</v>
      </c>
      <c r="Q37" s="44"/>
      <c r="R37" s="44">
        <f>+Allexp!N38/Allexp!$C38*100</f>
        <v>1.415876831315555</v>
      </c>
      <c r="S37" s="44"/>
      <c r="T37" s="44">
        <f>+Allexp!O38/Allexp!$C38*100</f>
        <v>20.768467162437346</v>
      </c>
      <c r="U37" s="44"/>
      <c r="V37" s="44">
        <f>+Allexp!P38/Allexp!$C38*100</f>
        <v>0.16967695368119248</v>
      </c>
      <c r="W37" s="44"/>
      <c r="X37" s="44">
        <f>+Allexp!Q38/Allexp!$C38*100</f>
        <v>3.172992056869305</v>
      </c>
      <c r="Y37" s="182"/>
      <c r="Z37" s="3"/>
      <c r="AA37" s="3"/>
      <c r="AB37" s="3"/>
      <c r="AC37" s="3"/>
      <c r="AD37" s="3"/>
    </row>
    <row r="38" spans="1:30" ht="12.75">
      <c r="A38" s="8" t="s">
        <v>74</v>
      </c>
      <c r="B38" s="32">
        <f>+Allexp!D39/Allexp!$C39*100</f>
        <v>1.547265847426434</v>
      </c>
      <c r="C38" s="32"/>
      <c r="D38" s="32">
        <f>+Allexp!E39/Allexp!$C39*100</f>
        <v>6.641406448906344</v>
      </c>
      <c r="E38" s="32"/>
      <c r="F38" s="32">
        <f>+Allexp!F39/Allexp!$C39*100</f>
        <v>47.760268353770165</v>
      </c>
      <c r="G38" s="32"/>
      <c r="H38" s="32">
        <f>+Allexp!G39/Allexp!$C39*100</f>
        <v>9.561390230306408</v>
      </c>
      <c r="I38" s="32"/>
      <c r="J38" s="32">
        <f>+Allexp!H39/Allexp!$C39*100</f>
        <v>0.30834927812010954</v>
      </c>
      <c r="K38" s="32"/>
      <c r="L38" s="32">
        <f>+Allexp!I39/Allexp!$C39*100</f>
        <v>0.808843281905381</v>
      </c>
      <c r="M38" s="32"/>
      <c r="N38" s="32">
        <f>+Allexp!J39/Allexp!$C39*100</f>
        <v>5.283763003766804</v>
      </c>
      <c r="O38" s="32"/>
      <c r="P38" s="32">
        <f>+Allexp!K39/Allexp!$C39*100</f>
        <v>7.043538374313979</v>
      </c>
      <c r="Q38" s="32"/>
      <c r="R38" s="32">
        <f>+Allexp!N39/Allexp!$C39*100</f>
        <v>1.0212283374013822</v>
      </c>
      <c r="S38" s="32"/>
      <c r="T38" s="32">
        <f>+Allexp!O39/Allexp!$C39*100</f>
        <v>19.223719415014987</v>
      </c>
      <c r="U38" s="32"/>
      <c r="V38" s="32">
        <f>+Allexp!P39/Allexp!$C39*100</f>
        <v>0.07485754078440743</v>
      </c>
      <c r="W38" s="32"/>
      <c r="X38" s="32">
        <f>+Allexp!Q39/Allexp!$C39*100</f>
        <v>0.7253698882835837</v>
      </c>
      <c r="Y38" s="182"/>
      <c r="Z38" s="3"/>
      <c r="AA38" s="3"/>
      <c r="AB38" s="3"/>
      <c r="AC38" s="3"/>
      <c r="AD38" s="3"/>
    </row>
    <row r="39" spans="2:30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</row>
    <row r="40" ht="12.75">
      <c r="A40" s="3" t="s">
        <v>226</v>
      </c>
    </row>
    <row r="41" ht="12.75">
      <c r="A41" s="154" t="s">
        <v>225</v>
      </c>
    </row>
    <row r="42" ht="12.75">
      <c r="A42" s="3" t="s">
        <v>123</v>
      </c>
    </row>
  </sheetData>
  <sheetProtection password="CAF5" sheet="1" objects="1" scenarios="1"/>
  <mergeCells count="26">
    <mergeCell ref="V8:W8"/>
    <mergeCell ref="V7:W7"/>
    <mergeCell ref="R8:S8"/>
    <mergeCell ref="R7:S7"/>
    <mergeCell ref="T8:U8"/>
    <mergeCell ref="T7:U7"/>
    <mergeCell ref="N8:O8"/>
    <mergeCell ref="N7:O7"/>
    <mergeCell ref="N6:O6"/>
    <mergeCell ref="P8:Q8"/>
    <mergeCell ref="P7:Q7"/>
    <mergeCell ref="J8:K8"/>
    <mergeCell ref="J7:K7"/>
    <mergeCell ref="J6:K6"/>
    <mergeCell ref="L8:M8"/>
    <mergeCell ref="L7:M7"/>
    <mergeCell ref="A1:X1"/>
    <mergeCell ref="A3:X3"/>
    <mergeCell ref="A4:X4"/>
    <mergeCell ref="B8:C8"/>
    <mergeCell ref="B7:C7"/>
    <mergeCell ref="D8:E8"/>
    <mergeCell ref="D7:E7"/>
    <mergeCell ref="D6:E6"/>
    <mergeCell ref="H8:I8"/>
    <mergeCell ref="H7:I7"/>
  </mergeCells>
  <printOptions horizontalCentered="1"/>
  <pageMargins left="0.75" right="0.75" top="0.87" bottom="0.88" header="0.67" footer="0.5"/>
  <pageSetup fitToHeight="1" fitToWidth="1" horizontalDpi="600" verticalDpi="600" orientation="landscape" scale="85" r:id="rId1"/>
  <headerFooter alignWithMargins="0">
    <oddFooter>&amp;L&amp;"Arial,Italic"&amp;9MSDE-DBS    10 / 2008&amp;C- 8 -
&amp;R&amp;"Arial,Italic"&amp;9Selected Financial Data - Part 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zoomScale="85" zoomScaleNormal="85" workbookViewId="0" topLeftCell="A1">
      <selection activeCell="Y4" sqref="Y4"/>
    </sheetView>
  </sheetViews>
  <sheetFormatPr defaultColWidth="9.140625" defaultRowHeight="12.75"/>
  <cols>
    <col min="1" max="1" width="14.140625" style="3" customWidth="1"/>
    <col min="2" max="2" width="8.421875" style="0" customWidth="1"/>
    <col min="3" max="3" width="2.28125" style="0" customWidth="1"/>
    <col min="4" max="4" width="8.28125" style="0" customWidth="1"/>
    <col min="5" max="5" width="2.28125" style="0" customWidth="1"/>
    <col min="6" max="6" width="10.00390625" style="0" customWidth="1"/>
    <col min="7" max="7" width="2.8515625" style="0" customWidth="1"/>
    <col min="8" max="8" width="10.57421875" style="0" customWidth="1"/>
    <col min="9" max="9" width="3.8515625" style="0" customWidth="1"/>
    <col min="10" max="10" width="8.7109375" style="0" customWidth="1"/>
    <col min="11" max="11" width="2.421875" style="0" customWidth="1"/>
    <col min="12" max="12" width="8.28125" style="0" customWidth="1"/>
    <col min="13" max="13" width="2.28125" style="0" customWidth="1"/>
    <col min="14" max="14" width="8.28125" style="0" customWidth="1"/>
    <col min="15" max="15" width="2.57421875" style="0" customWidth="1"/>
    <col min="16" max="16" width="7.8515625" style="0" customWidth="1"/>
    <col min="17" max="17" width="2.00390625" style="0" customWidth="1"/>
    <col min="18" max="18" width="8.140625" style="0" customWidth="1"/>
    <col min="19" max="19" width="1.8515625" style="0" customWidth="1"/>
    <col min="20" max="20" width="8.421875" style="0" customWidth="1"/>
    <col min="21" max="21" width="2.00390625" style="0" customWidth="1"/>
    <col min="23" max="23" width="2.57421875" style="0" customWidth="1"/>
    <col min="24" max="24" width="8.28125" style="0" customWidth="1"/>
  </cols>
  <sheetData>
    <row r="1" spans="1:24" ht="12.75">
      <c r="A1" s="242" t="s">
        <v>106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</row>
    <row r="3" spans="1:25" ht="12.75">
      <c r="A3" s="242" t="s">
        <v>195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13"/>
    </row>
    <row r="4" spans="1:25" ht="12.7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13"/>
    </row>
    <row r="5" spans="1:24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 customHeight="1" thickTop="1">
      <c r="A6" s="3" t="s">
        <v>114</v>
      </c>
      <c r="B6" s="3"/>
      <c r="C6" s="3"/>
      <c r="D6" s="253" t="s">
        <v>26</v>
      </c>
      <c r="E6" s="253"/>
      <c r="F6" s="253" t="s">
        <v>27</v>
      </c>
      <c r="G6" s="253"/>
      <c r="H6" s="253" t="s">
        <v>30</v>
      </c>
      <c r="I6" s="253"/>
      <c r="J6" s="253" t="s">
        <v>32</v>
      </c>
      <c r="K6" s="253"/>
      <c r="L6" s="3"/>
      <c r="M6" s="3"/>
      <c r="N6" s="253" t="s">
        <v>37</v>
      </c>
      <c r="O6" s="253"/>
      <c r="P6" s="3"/>
      <c r="Q6" s="3"/>
      <c r="R6" s="253" t="s">
        <v>36</v>
      </c>
      <c r="S6" s="253"/>
      <c r="T6" s="3"/>
      <c r="U6" s="3"/>
      <c r="V6" s="41"/>
      <c r="W6" s="6"/>
      <c r="X6" s="3"/>
    </row>
    <row r="7" spans="1:24" ht="12.75">
      <c r="A7" s="3" t="s">
        <v>35</v>
      </c>
      <c r="B7" s="242" t="s">
        <v>24</v>
      </c>
      <c r="C7" s="242"/>
      <c r="D7" s="242" t="s">
        <v>24</v>
      </c>
      <c r="E7" s="242"/>
      <c r="F7" s="242" t="s">
        <v>29</v>
      </c>
      <c r="G7" s="242"/>
      <c r="H7" s="242" t="s">
        <v>27</v>
      </c>
      <c r="I7" s="242"/>
      <c r="J7" s="242" t="s">
        <v>27</v>
      </c>
      <c r="K7" s="242"/>
      <c r="L7" s="242" t="s">
        <v>34</v>
      </c>
      <c r="M7" s="242"/>
      <c r="N7" s="242" t="s">
        <v>38</v>
      </c>
      <c r="O7" s="242"/>
      <c r="P7" s="242" t="s">
        <v>40</v>
      </c>
      <c r="Q7" s="242"/>
      <c r="R7" s="242" t="s">
        <v>41</v>
      </c>
      <c r="S7" s="242"/>
      <c r="T7" s="242" t="s">
        <v>43</v>
      </c>
      <c r="U7" s="242"/>
      <c r="V7" s="242" t="s">
        <v>105</v>
      </c>
      <c r="W7" s="242"/>
      <c r="X7" s="95" t="s">
        <v>149</v>
      </c>
    </row>
    <row r="8" spans="1:24" ht="13.5" thickBot="1">
      <c r="A8" s="4" t="s">
        <v>115</v>
      </c>
      <c r="B8" s="267" t="s">
        <v>25</v>
      </c>
      <c r="C8" s="267"/>
      <c r="D8" s="267" t="s">
        <v>25</v>
      </c>
      <c r="E8" s="267"/>
      <c r="F8" s="267" t="s">
        <v>28</v>
      </c>
      <c r="G8" s="267"/>
      <c r="H8" s="267" t="s">
        <v>31</v>
      </c>
      <c r="I8" s="267"/>
      <c r="J8" s="267" t="s">
        <v>33</v>
      </c>
      <c r="K8" s="267"/>
      <c r="L8" s="267" t="s">
        <v>35</v>
      </c>
      <c r="M8" s="267"/>
      <c r="N8" s="267" t="s">
        <v>39</v>
      </c>
      <c r="O8" s="267"/>
      <c r="P8" s="267" t="s">
        <v>39</v>
      </c>
      <c r="Q8" s="267"/>
      <c r="R8" s="267" t="s">
        <v>42</v>
      </c>
      <c r="S8" s="267"/>
      <c r="T8" s="267" t="s">
        <v>44</v>
      </c>
      <c r="U8" s="267"/>
      <c r="V8" s="267" t="s">
        <v>44</v>
      </c>
      <c r="W8" s="267"/>
      <c r="X8" s="7" t="s">
        <v>48</v>
      </c>
    </row>
    <row r="9" spans="1:24" s="23" customFormat="1" ht="12.75">
      <c r="A9" s="83" t="s">
        <v>76</v>
      </c>
      <c r="B9" s="218">
        <f>'Tbl 10'!C9/SUM('Tbl 10'!C9:N9)</f>
        <v>0.027992964328116602</v>
      </c>
      <c r="C9" s="218"/>
      <c r="D9" s="218">
        <f>'Tbl 10'!D9/SUM('Tbl 10'!C9:N9)</f>
        <v>0.06840745882249785</v>
      </c>
      <c r="E9" s="218"/>
      <c r="F9" s="218">
        <f>'Tbl 10'!E9/SUM('Tbl 10'!C9:N9)</f>
        <v>0.3877807884500932</v>
      </c>
      <c r="G9" s="218"/>
      <c r="H9" s="218">
        <f>'Tbl 10'!F9/SUM('Tbl 10'!C9:N9)</f>
        <v>0.022987269377421463</v>
      </c>
      <c r="I9" s="218"/>
      <c r="J9" s="218">
        <f>'Tbl 10'!G9/SUM('Tbl 10'!C9:N9)</f>
        <v>0.015307579754206565</v>
      </c>
      <c r="K9" s="218"/>
      <c r="L9" s="218">
        <f>'Tbl 10'!H9/SUM('Tbl 10'!C9:N9)</f>
        <v>0.10514475413982881</v>
      </c>
      <c r="M9" s="218"/>
      <c r="N9" s="218">
        <f>'Tbl 10'!I9/SUM('Tbl 10'!C9:N9)</f>
        <v>0.006381595355043011</v>
      </c>
      <c r="O9" s="218"/>
      <c r="P9" s="218">
        <f>'Tbl 10'!J9/SUM('Tbl 10'!C9:N9)</f>
        <v>0.005192202195928502</v>
      </c>
      <c r="Q9" s="218"/>
      <c r="R9" s="218">
        <f>'Tbl 10'!K9/SUM('Tbl 10'!C9:N9)</f>
        <v>0.04752826867044857</v>
      </c>
      <c r="S9" s="218"/>
      <c r="T9" s="218">
        <f>'Tbl 10'!L9/SUM('Tbl 10'!C9:N9)</f>
        <v>0.0687443737040455</v>
      </c>
      <c r="U9" s="218"/>
      <c r="V9" s="218">
        <f>'Tbl 10'!M9/SUM('Tbl 10'!C9:N9)</f>
        <v>0.02048314598963084</v>
      </c>
      <c r="W9" s="218"/>
      <c r="X9" s="218">
        <f>'Tbl 10'!N9/SUM('Tbl 10'!C9:N9)</f>
        <v>0.22404959921273915</v>
      </c>
    </row>
    <row r="10" spans="2:25" ht="12.75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3"/>
    </row>
    <row r="11" spans="1:35" ht="12.75">
      <c r="A11" s="3" t="s">
        <v>52</v>
      </c>
      <c r="B11" s="44">
        <f>'Tbl 10'!C11/SUM('Tbl 10'!C11:N11)*100</f>
        <v>1.8842975578065209</v>
      </c>
      <c r="C11" s="44"/>
      <c r="D11" s="44">
        <f>'Tbl 10'!D11/SUM('Tbl 10'!C11:N11)*100</f>
        <v>6.022647643062659</v>
      </c>
      <c r="E11" s="44"/>
      <c r="F11" s="44">
        <f>'Tbl 10'!E11/SUM('Tbl 10'!C11:N11)*100</f>
        <v>38.25020160728819</v>
      </c>
      <c r="G11" s="44"/>
      <c r="H11" s="44">
        <f>'Tbl 10'!F11/SUM('Tbl 10'!C11:N11)*100</f>
        <v>2.3493512726446726</v>
      </c>
      <c r="I11" s="44"/>
      <c r="J11" s="44">
        <f>'Tbl 10'!G11/SUM('Tbl 10'!C11:N11)*100</f>
        <v>0.9827991005488609</v>
      </c>
      <c r="K11" s="44"/>
      <c r="L11" s="44">
        <f>'Tbl 10'!H11/SUM('Tbl 10'!C11:N11)*100</f>
        <v>11.184944271985454</v>
      </c>
      <c r="M11" s="44"/>
      <c r="N11" s="44">
        <f>'Tbl 10'!I11/SUM('Tbl 10'!C11:N11)*100</f>
        <v>0.5792342134610251</v>
      </c>
      <c r="O11" s="44"/>
      <c r="P11" s="44">
        <f>'Tbl 10'!J11/SUM('Tbl 10'!C11:N11)*100</f>
        <v>0.5037211306973426</v>
      </c>
      <c r="Q11" s="44"/>
      <c r="R11" s="44">
        <f>'Tbl 10'!K11/SUM('Tbl 10'!C11:N11)*100</f>
        <v>5.001167369481831</v>
      </c>
      <c r="S11" s="44"/>
      <c r="T11" s="44">
        <f>'Tbl 10'!L11/SUM('Tbl 10'!C11:N11)*100</f>
        <v>7.305064943266867</v>
      </c>
      <c r="U11" s="44"/>
      <c r="V11" s="44">
        <f>'Tbl 10'!M11/SUM('Tbl 10'!C11:N11)*100</f>
        <v>1.2588931333109394</v>
      </c>
      <c r="W11" s="44"/>
      <c r="X11" s="44">
        <f>'Tbl 10'!N11/SUM('Tbl 10'!C11:N11)*100</f>
        <v>24.67767775644564</v>
      </c>
      <c r="Y11" s="182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2.75">
      <c r="A12" s="3" t="s">
        <v>53</v>
      </c>
      <c r="B12" s="44">
        <f>'Tbl 10'!C12/SUM('Tbl 10'!C12:N12)*100</f>
        <v>3.226301011672457</v>
      </c>
      <c r="C12" s="44"/>
      <c r="D12" s="44">
        <f>'Tbl 10'!D12/SUM('Tbl 10'!C12:N12)*100</f>
        <v>6.868979506102294</v>
      </c>
      <c r="E12" s="44"/>
      <c r="F12" s="44">
        <f>'Tbl 10'!E12/SUM('Tbl 10'!C12:N12)*100</f>
        <v>39.563375745714275</v>
      </c>
      <c r="G12" s="44"/>
      <c r="H12" s="44">
        <f>'Tbl 10'!F12/SUM('Tbl 10'!C12:N12)*100</f>
        <v>1.9598880278787554</v>
      </c>
      <c r="I12" s="44"/>
      <c r="J12" s="44">
        <f>'Tbl 10'!G12/SUM('Tbl 10'!C12:N12)*100</f>
        <v>1.5462533703923755</v>
      </c>
      <c r="K12" s="44"/>
      <c r="L12" s="44">
        <f>'Tbl 10'!H12/SUM('Tbl 10'!C12:N12)*100</f>
        <v>9.530151543814542</v>
      </c>
      <c r="M12" s="44"/>
      <c r="N12" s="44">
        <f>'Tbl 10'!I12/SUM('Tbl 10'!C12:N12)*100</f>
        <v>0.44451402862690703</v>
      </c>
      <c r="O12" s="44"/>
      <c r="P12" s="44">
        <f>'Tbl 10'!J12/SUM('Tbl 10'!C12:N12)*100</f>
        <v>0</v>
      </c>
      <c r="Q12" s="44"/>
      <c r="R12" s="44">
        <f>'Tbl 10'!K12/SUM('Tbl 10'!C12:N12)*100</f>
        <v>4.529136676021155</v>
      </c>
      <c r="S12" s="44"/>
      <c r="T12" s="44">
        <f>'Tbl 10'!L12/SUM('Tbl 10'!C12:N12)*100</f>
        <v>7.220014150436217</v>
      </c>
      <c r="U12" s="44"/>
      <c r="V12" s="44">
        <f>'Tbl 10'!M12/SUM('Tbl 10'!C12:N12)*100</f>
        <v>1.615642101968623</v>
      </c>
      <c r="W12" s="44"/>
      <c r="X12" s="44">
        <f>'Tbl 10'!N12/SUM('Tbl 10'!C12:N12)*100</f>
        <v>23.495743837372405</v>
      </c>
      <c r="Y12" s="182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2.75">
      <c r="A13" s="3" t="s">
        <v>75</v>
      </c>
      <c r="B13" s="44">
        <f>'Tbl 10'!C13/SUM('Tbl 10'!C13:N13)*100</f>
        <v>4.8148627374751936</v>
      </c>
      <c r="C13" s="44"/>
      <c r="D13" s="44">
        <f>'Tbl 10'!D13/SUM('Tbl 10'!C13:N13)*100</f>
        <v>6.724523762275584</v>
      </c>
      <c r="E13" s="44"/>
      <c r="F13" s="44">
        <f>'Tbl 10'!E13/SUM('Tbl 10'!C13:N13)*100</f>
        <v>32.90773627354733</v>
      </c>
      <c r="G13" s="44"/>
      <c r="H13" s="44">
        <f>'Tbl 10'!F13/SUM('Tbl 10'!C13:N13)*100</f>
        <v>2.7022496619835596</v>
      </c>
      <c r="I13" s="44"/>
      <c r="J13" s="44">
        <f>'Tbl 10'!G13/SUM('Tbl 10'!C13:N13)*100</f>
        <v>5.0774826304944085</v>
      </c>
      <c r="K13" s="44"/>
      <c r="L13" s="44">
        <f>'Tbl 10'!H13/SUM('Tbl 10'!C13:N13)*100</f>
        <v>13.843520418478722</v>
      </c>
      <c r="M13" s="44"/>
      <c r="N13" s="44">
        <f>'Tbl 10'!I13/SUM('Tbl 10'!C13:N13)*100</f>
        <v>1.2280272679321111</v>
      </c>
      <c r="O13" s="44"/>
      <c r="P13" s="44">
        <f>'Tbl 10'!J13/SUM('Tbl 10'!C13:N13)*100</f>
        <v>0</v>
      </c>
      <c r="Q13" s="44"/>
      <c r="R13" s="44">
        <f>'Tbl 10'!K13/SUM('Tbl 10'!C13:N13)*100</f>
        <v>3.355617738501752</v>
      </c>
      <c r="S13" s="44"/>
      <c r="T13" s="44">
        <f>'Tbl 10'!L13/SUM('Tbl 10'!C13:N13)*100</f>
        <v>7.406261241858371</v>
      </c>
      <c r="U13" s="44"/>
      <c r="V13" s="44">
        <f>'Tbl 10'!M13/SUM('Tbl 10'!C13:N13)*100</f>
        <v>1.90171570193008</v>
      </c>
      <c r="W13" s="44"/>
      <c r="X13" s="44">
        <f>'Tbl 10'!N13/SUM('Tbl 10'!C13:N13)*100</f>
        <v>20.03800256552289</v>
      </c>
      <c r="Y13" s="182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2.75">
      <c r="A14" s="3" t="s">
        <v>54</v>
      </c>
      <c r="B14" s="44">
        <f>'Tbl 10'!C14/SUM('Tbl 10'!C14:N14)*100</f>
        <v>2.9675072277345285</v>
      </c>
      <c r="C14" s="44"/>
      <c r="D14" s="44">
        <f>'Tbl 10'!D14/SUM('Tbl 10'!C14:N14)*100</f>
        <v>6.115631519579002</v>
      </c>
      <c r="E14" s="44"/>
      <c r="F14" s="44">
        <f>'Tbl 10'!E14/SUM('Tbl 10'!C14:N14)*100</f>
        <v>37.37370471412804</v>
      </c>
      <c r="G14" s="44"/>
      <c r="H14" s="44">
        <f>'Tbl 10'!F14/SUM('Tbl 10'!C14:N14)*100</f>
        <v>2.314549597529414</v>
      </c>
      <c r="I14" s="44"/>
      <c r="J14" s="44">
        <f>'Tbl 10'!G14/SUM('Tbl 10'!C14:N14)*100</f>
        <v>0.9963833310178355</v>
      </c>
      <c r="K14" s="44"/>
      <c r="L14" s="44">
        <f>'Tbl 10'!H14/SUM('Tbl 10'!C14:N14)*100</f>
        <v>10.41687206950972</v>
      </c>
      <c r="M14" s="44"/>
      <c r="N14" s="44">
        <f>'Tbl 10'!I14/SUM('Tbl 10'!C14:N14)*100</f>
        <v>0.6510765326430112</v>
      </c>
      <c r="O14" s="44"/>
      <c r="P14" s="44">
        <f>'Tbl 10'!J14/SUM('Tbl 10'!C14:N14)*100</f>
        <v>1.101567222733264</v>
      </c>
      <c r="Q14" s="44"/>
      <c r="R14" s="44">
        <f>'Tbl 10'!K14/SUM('Tbl 10'!C14:N14)*100</f>
        <v>3.7580277757145564</v>
      </c>
      <c r="S14" s="44"/>
      <c r="T14" s="44">
        <f>'Tbl 10'!L14/SUM('Tbl 10'!C14:N14)*100</f>
        <v>6.882186454284126</v>
      </c>
      <c r="U14" s="44"/>
      <c r="V14" s="44">
        <f>'Tbl 10'!M14/SUM('Tbl 10'!C14:N14)*100</f>
        <v>2.258818100053427</v>
      </c>
      <c r="W14" s="44"/>
      <c r="X14" s="44">
        <f>'Tbl 10'!N14/SUM('Tbl 10'!C14:N14)*100</f>
        <v>25.163675455073076</v>
      </c>
      <c r="Y14" s="182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>
      <c r="A15" s="3" t="s">
        <v>55</v>
      </c>
      <c r="B15" s="44">
        <f>'Tbl 10'!C15/SUM('Tbl 10'!C15:N15)*100</f>
        <v>2.3360950269920706</v>
      </c>
      <c r="C15" s="44"/>
      <c r="D15" s="44">
        <f>'Tbl 10'!D15/SUM('Tbl 10'!C15:N15)*100</f>
        <v>6.099423731348093</v>
      </c>
      <c r="E15" s="44"/>
      <c r="F15" s="44">
        <f>'Tbl 10'!E15/SUM('Tbl 10'!C15:N15)*100</f>
        <v>41.799729606482515</v>
      </c>
      <c r="G15" s="44"/>
      <c r="H15" s="44">
        <f>'Tbl 10'!F15/SUM('Tbl 10'!C15:N15)*100</f>
        <v>1.8778787412370652</v>
      </c>
      <c r="I15" s="44"/>
      <c r="J15" s="44">
        <f>'Tbl 10'!G15/SUM('Tbl 10'!C15:N15)*100</f>
        <v>0.4480268033706542</v>
      </c>
      <c r="K15" s="44"/>
      <c r="L15" s="44">
        <f>'Tbl 10'!H15/SUM('Tbl 10'!C15:N15)*100</f>
        <v>10.13462228727096</v>
      </c>
      <c r="M15" s="44"/>
      <c r="N15" s="44">
        <f>'Tbl 10'!I15/SUM('Tbl 10'!C15:N15)*100</f>
        <v>0.6415036639462861</v>
      </c>
      <c r="O15" s="44"/>
      <c r="P15" s="44">
        <f>'Tbl 10'!J15/SUM('Tbl 10'!C15:N15)*100</f>
        <v>0.5630521484665308</v>
      </c>
      <c r="Q15" s="44"/>
      <c r="R15" s="44">
        <f>'Tbl 10'!K15/SUM('Tbl 10'!C15:N15)*100</f>
        <v>5.787148403320703</v>
      </c>
      <c r="S15" s="44"/>
      <c r="T15" s="44">
        <f>'Tbl 10'!L15/SUM('Tbl 10'!C15:N15)*100</f>
        <v>7.797803655619829</v>
      </c>
      <c r="U15" s="44"/>
      <c r="V15" s="44">
        <f>'Tbl 10'!M15/SUM('Tbl 10'!C15:N15)*100</f>
        <v>1.6841560904127078</v>
      </c>
      <c r="W15" s="44"/>
      <c r="X15" s="44">
        <f>'Tbl 10'!N15/SUM('Tbl 10'!C15:N15)*100</f>
        <v>20.830559841532605</v>
      </c>
      <c r="Y15" s="182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2:2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35" ht="12.75">
      <c r="A17" s="3" t="s">
        <v>56</v>
      </c>
      <c r="B17" s="44">
        <f>'Tbl 10'!C17/SUM('Tbl 10'!C17:N17)*100</f>
        <v>2.514148462818532</v>
      </c>
      <c r="C17" s="44"/>
      <c r="D17" s="44">
        <f>'Tbl 10'!D17/SUM('Tbl 10'!C17:N17)*100</f>
        <v>7.600407978714073</v>
      </c>
      <c r="E17" s="44"/>
      <c r="F17" s="44">
        <f>'Tbl 10'!E17/SUM('Tbl 10'!C17:N17)*100</f>
        <v>39.96401665286676</v>
      </c>
      <c r="G17" s="44"/>
      <c r="H17" s="44">
        <f>'Tbl 10'!F17/SUM('Tbl 10'!C17:N17)*100</f>
        <v>2.3400959911188663</v>
      </c>
      <c r="I17" s="44"/>
      <c r="J17" s="44">
        <f>'Tbl 10'!G17/SUM('Tbl 10'!C17:N17)*100</f>
        <v>1.8543375922913823</v>
      </c>
      <c r="K17" s="44"/>
      <c r="L17" s="44">
        <f>'Tbl 10'!H17/SUM('Tbl 10'!C17:N17)*100</f>
        <v>8.772544018687407</v>
      </c>
      <c r="M17" s="44"/>
      <c r="N17" s="44">
        <f>'Tbl 10'!I17/SUM('Tbl 10'!C17:N17)*100</f>
        <v>1.529971145070171</v>
      </c>
      <c r="O17" s="44"/>
      <c r="P17" s="44">
        <f>'Tbl 10'!J17/SUM('Tbl 10'!C17:N17)*100</f>
        <v>1.0329860688587629</v>
      </c>
      <c r="Q17" s="44"/>
      <c r="R17" s="44">
        <f>'Tbl 10'!K17/SUM('Tbl 10'!C17:N17)*100</f>
        <v>6.210479572633878</v>
      </c>
      <c r="S17" s="44"/>
      <c r="T17" s="44">
        <f>'Tbl 10'!L17/SUM('Tbl 10'!C17:N17)*100</f>
        <v>5.7454344526681975</v>
      </c>
      <c r="U17" s="44"/>
      <c r="V17" s="44">
        <f>'Tbl 10'!M17/SUM('Tbl 10'!C17:N17)*100</f>
        <v>1.0986081855611078</v>
      </c>
      <c r="W17" s="44"/>
      <c r="X17" s="44">
        <f>'Tbl 10'!N17/SUM('Tbl 10'!C17:N17)*100</f>
        <v>21.336969878710864</v>
      </c>
      <c r="Y17" s="182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>
      <c r="A18" s="3" t="s">
        <v>57</v>
      </c>
      <c r="B18" s="44">
        <f>'Tbl 10'!C18/SUM('Tbl 10'!C18:N18)*100</f>
        <v>1.7625641940591357</v>
      </c>
      <c r="C18" s="44"/>
      <c r="D18" s="44">
        <f>'Tbl 10'!D18/SUM('Tbl 10'!C18:N18)*100</f>
        <v>7.646396898817555</v>
      </c>
      <c r="E18" s="44"/>
      <c r="F18" s="44">
        <f>'Tbl 10'!E18/SUM('Tbl 10'!C18:N18)*100</f>
        <v>40.248633968895035</v>
      </c>
      <c r="G18" s="44"/>
      <c r="H18" s="44">
        <f>'Tbl 10'!F18/SUM('Tbl 10'!C18:N18)*100</f>
        <v>2.7142332678499503</v>
      </c>
      <c r="I18" s="44"/>
      <c r="J18" s="44">
        <f>'Tbl 10'!G18/SUM('Tbl 10'!C18:N18)*100</f>
        <v>0.6020943106989171</v>
      </c>
      <c r="K18" s="44"/>
      <c r="L18" s="44">
        <f>'Tbl 10'!H18/SUM('Tbl 10'!C18:N18)*100</f>
        <v>9.122014195594428</v>
      </c>
      <c r="M18" s="44"/>
      <c r="N18" s="44">
        <f>'Tbl 10'!I18/SUM('Tbl 10'!C18:N18)*100</f>
        <v>0.43661391329982796</v>
      </c>
      <c r="O18" s="44"/>
      <c r="P18" s="44">
        <f>'Tbl 10'!J18/SUM('Tbl 10'!C18:N18)*100</f>
        <v>0.9055182791950093</v>
      </c>
      <c r="Q18" s="44"/>
      <c r="R18" s="44">
        <f>'Tbl 10'!K18/SUM('Tbl 10'!C18:N18)*100</f>
        <v>6.159140614945651</v>
      </c>
      <c r="S18" s="44"/>
      <c r="T18" s="44">
        <f>'Tbl 10'!L18/SUM('Tbl 10'!C18:N18)*100</f>
        <v>7.6782566646914105</v>
      </c>
      <c r="U18" s="44"/>
      <c r="V18" s="44">
        <f>'Tbl 10'!M18/SUM('Tbl 10'!C18:N18)*100</f>
        <v>2.189599914592659</v>
      </c>
      <c r="W18" s="44"/>
      <c r="X18" s="44">
        <f>'Tbl 10'!N18/SUM('Tbl 10'!C18:N18)*100</f>
        <v>20.534933777360436</v>
      </c>
      <c r="Y18" s="182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2.75">
      <c r="A19" s="3" t="s">
        <v>58</v>
      </c>
      <c r="B19" s="44">
        <f>'Tbl 10'!C19/SUM('Tbl 10'!C19:N19)*100</f>
        <v>2.4443485363415594</v>
      </c>
      <c r="C19" s="44"/>
      <c r="D19" s="44">
        <f>'Tbl 10'!D19/SUM('Tbl 10'!C19:N19)*100</f>
        <v>7.72393680074575</v>
      </c>
      <c r="E19" s="44"/>
      <c r="F19" s="44">
        <f>'Tbl 10'!E19/SUM('Tbl 10'!C19:N19)*100</f>
        <v>39.181863130829164</v>
      </c>
      <c r="G19" s="44"/>
      <c r="H19" s="44">
        <f>'Tbl 10'!F19/SUM('Tbl 10'!C19:N19)*100</f>
        <v>1.9526036424895719</v>
      </c>
      <c r="I19" s="44"/>
      <c r="J19" s="44">
        <f>'Tbl 10'!G19/SUM('Tbl 10'!C19:N19)*100</f>
        <v>1.0677127150575074</v>
      </c>
      <c r="K19" s="44"/>
      <c r="L19" s="44">
        <f>'Tbl 10'!H19/SUM('Tbl 10'!C19:N19)*100</f>
        <v>11.377926254762418</v>
      </c>
      <c r="M19" s="44"/>
      <c r="N19" s="44">
        <f>'Tbl 10'!I19/SUM('Tbl 10'!C19:N19)*100</f>
        <v>0.47763779506473475</v>
      </c>
      <c r="O19" s="44"/>
      <c r="P19" s="44">
        <f>'Tbl 10'!J19/SUM('Tbl 10'!C19:N19)*100</f>
        <v>0.9341705779214516</v>
      </c>
      <c r="Q19" s="44"/>
      <c r="R19" s="44">
        <f>'Tbl 10'!K19/SUM('Tbl 10'!C19:N19)*100</f>
        <v>5.268122314602886</v>
      </c>
      <c r="S19" s="44"/>
      <c r="T19" s="44">
        <f>'Tbl 10'!L19/SUM('Tbl 10'!C19:N19)*100</f>
        <v>6.784051933081718</v>
      </c>
      <c r="U19" s="44"/>
      <c r="V19" s="44">
        <f>'Tbl 10'!M19/SUM('Tbl 10'!C19:N19)*100</f>
        <v>2.5020037994742332</v>
      </c>
      <c r="W19" s="44"/>
      <c r="X19" s="44">
        <f>'Tbl 10'!N19/SUM('Tbl 10'!C19:N19)*100</f>
        <v>20.285622499629</v>
      </c>
      <c r="Y19" s="182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2.75">
      <c r="A20" s="3" t="s">
        <v>59</v>
      </c>
      <c r="B20" s="44">
        <f>'Tbl 10'!C20/SUM('Tbl 10'!C20:N20)*100</f>
        <v>2.6978938015505545</v>
      </c>
      <c r="C20" s="44"/>
      <c r="D20" s="44">
        <f>'Tbl 10'!D20/SUM('Tbl 10'!C20:N20)*100</f>
        <v>7.1129390163202455</v>
      </c>
      <c r="E20" s="44"/>
      <c r="F20" s="44">
        <f>'Tbl 10'!E20/SUM('Tbl 10'!C20:N20)*100</f>
        <v>40.114904313169546</v>
      </c>
      <c r="G20" s="44"/>
      <c r="H20" s="44">
        <f>'Tbl 10'!F20/SUM('Tbl 10'!C20:N20)*100</f>
        <v>3.975145939325985</v>
      </c>
      <c r="I20" s="44"/>
      <c r="J20" s="44">
        <f>'Tbl 10'!G20/SUM('Tbl 10'!C20:N20)*100</f>
        <v>0.7162159419977336</v>
      </c>
      <c r="K20" s="44"/>
      <c r="L20" s="44">
        <f>'Tbl 10'!H20/SUM('Tbl 10'!C20:N20)*100</f>
        <v>8.766078761595304</v>
      </c>
      <c r="M20" s="44"/>
      <c r="N20" s="44">
        <f>'Tbl 10'!I20/SUM('Tbl 10'!C20:N20)*100</f>
        <v>0.9358532622103711</v>
      </c>
      <c r="O20" s="44"/>
      <c r="P20" s="44">
        <f>'Tbl 10'!J20/SUM('Tbl 10'!C20:N20)*100</f>
        <v>0.7919947389804116</v>
      </c>
      <c r="Q20" s="44"/>
      <c r="R20" s="44">
        <f>'Tbl 10'!K20/SUM('Tbl 10'!C20:N20)*100</f>
        <v>6.959190244987227</v>
      </c>
      <c r="S20" s="44"/>
      <c r="T20" s="44">
        <f>'Tbl 10'!L20/SUM('Tbl 10'!C20:N20)*100</f>
        <v>7.4123029685049175</v>
      </c>
      <c r="U20" s="44"/>
      <c r="V20" s="44">
        <f>'Tbl 10'!M20/SUM('Tbl 10'!C20:N20)*100</f>
        <v>2.195181864307686</v>
      </c>
      <c r="W20" s="44"/>
      <c r="X20" s="44">
        <f>'Tbl 10'!N20/SUM('Tbl 10'!C20:N20)*100</f>
        <v>18.322299147050018</v>
      </c>
      <c r="Y20" s="182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2.75">
      <c r="A21" s="3" t="s">
        <v>60</v>
      </c>
      <c r="B21" s="44">
        <f>'Tbl 10'!C21/SUM('Tbl 10'!C21:N21)*100</f>
        <v>2.5792121724622135</v>
      </c>
      <c r="C21" s="44"/>
      <c r="D21" s="44">
        <f>'Tbl 10'!D21/SUM('Tbl 10'!C21:N21)*100</f>
        <v>7.885436025274278</v>
      </c>
      <c r="E21" s="44"/>
      <c r="F21" s="44">
        <f>'Tbl 10'!E21/SUM('Tbl 10'!C21:N21)*100</f>
        <v>38.768197119253685</v>
      </c>
      <c r="G21" s="44"/>
      <c r="H21" s="44">
        <f>'Tbl 10'!F21/SUM('Tbl 10'!C21:N21)*100</f>
        <v>2.9801420883182326</v>
      </c>
      <c r="I21" s="44"/>
      <c r="J21" s="44">
        <f>'Tbl 10'!G21/SUM('Tbl 10'!C21:N21)*100</f>
        <v>1.6326398340294521</v>
      </c>
      <c r="K21" s="44"/>
      <c r="L21" s="44">
        <f>'Tbl 10'!H21/SUM('Tbl 10'!C21:N21)*100</f>
        <v>9.488918832953644</v>
      </c>
      <c r="M21" s="44"/>
      <c r="N21" s="44">
        <f>'Tbl 10'!I21/SUM('Tbl 10'!C21:N21)*100</f>
        <v>0.888434254038438</v>
      </c>
      <c r="O21" s="44"/>
      <c r="P21" s="44">
        <f>'Tbl 10'!J21/SUM('Tbl 10'!C21:N21)*100</f>
        <v>0.7621131209003369</v>
      </c>
      <c r="Q21" s="44"/>
      <c r="R21" s="44">
        <f>'Tbl 10'!K21/SUM('Tbl 10'!C21:N21)*100</f>
        <v>5.543164455131907</v>
      </c>
      <c r="S21" s="44"/>
      <c r="T21" s="44">
        <f>'Tbl 10'!L21/SUM('Tbl 10'!C21:N21)*100</f>
        <v>7.039045189110084</v>
      </c>
      <c r="U21" s="44"/>
      <c r="V21" s="44">
        <f>'Tbl 10'!M21/SUM('Tbl 10'!C21:N21)*100</f>
        <v>1.5470318344488596</v>
      </c>
      <c r="W21" s="44"/>
      <c r="X21" s="44">
        <f>'Tbl 10'!N21/SUM('Tbl 10'!C21:N21)*100</f>
        <v>20.885665074078883</v>
      </c>
      <c r="Y21" s="182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2:35" ht="12.7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2.75">
      <c r="A23" s="3" t="s">
        <v>61</v>
      </c>
      <c r="B23" s="44">
        <f>'Tbl 10'!C23/SUM('Tbl 10'!C23:N23)*100</f>
        <v>1.8256509200319688</v>
      </c>
      <c r="C23" s="44"/>
      <c r="D23" s="44">
        <f>'Tbl 10'!D23/SUM('Tbl 10'!C23:N23)*100</f>
        <v>7.6186974509894</v>
      </c>
      <c r="E23" s="44"/>
      <c r="F23" s="44">
        <f>'Tbl 10'!E23/SUM('Tbl 10'!C23:N23)*100</f>
        <v>41.58715683457947</v>
      </c>
      <c r="G23" s="44"/>
      <c r="H23" s="44">
        <f>'Tbl 10'!F23/SUM('Tbl 10'!C23:N23)*100</f>
        <v>2.597073944063181</v>
      </c>
      <c r="I23" s="44"/>
      <c r="J23" s="44">
        <f>'Tbl 10'!G23/SUM('Tbl 10'!C23:N23)*100</f>
        <v>0.46542950045036546</v>
      </c>
      <c r="K23" s="44"/>
      <c r="L23" s="44">
        <f>'Tbl 10'!H23/SUM('Tbl 10'!C23:N23)*100</f>
        <v>8.553482020670046</v>
      </c>
      <c r="M23" s="44"/>
      <c r="N23" s="44">
        <f>'Tbl 10'!I23/SUM('Tbl 10'!C23:N23)*100</f>
        <v>0.6550849708776029</v>
      </c>
      <c r="O23" s="44"/>
      <c r="P23" s="44">
        <f>'Tbl 10'!J23/SUM('Tbl 10'!C23:N23)*100</f>
        <v>1.0889167945379048</v>
      </c>
      <c r="Q23" s="44"/>
      <c r="R23" s="44">
        <f>'Tbl 10'!K23/SUM('Tbl 10'!C23:N23)*100</f>
        <v>4.173545903801381</v>
      </c>
      <c r="S23" s="44"/>
      <c r="T23" s="44">
        <f>'Tbl 10'!L23/SUM('Tbl 10'!C23:N23)*100</f>
        <v>7.2286257757337005</v>
      </c>
      <c r="U23" s="44"/>
      <c r="V23" s="44">
        <f>'Tbl 10'!M23/SUM('Tbl 10'!C23:N23)*100</f>
        <v>2.4306973480333305</v>
      </c>
      <c r="W23" s="44"/>
      <c r="X23" s="44">
        <f>'Tbl 10'!N23/SUM('Tbl 10'!C23:N23)*100</f>
        <v>21.775638536231636</v>
      </c>
      <c r="Y23" s="182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2.75">
      <c r="A24" s="3" t="s">
        <v>62</v>
      </c>
      <c r="B24" s="44">
        <f>'Tbl 10'!C24/SUM('Tbl 10'!C24:N24)*100</f>
        <v>2.1002178302254517</v>
      </c>
      <c r="C24" s="44"/>
      <c r="D24" s="44">
        <f>'Tbl 10'!D24/SUM('Tbl 10'!C24:N24)*100</f>
        <v>5.2840378229993235</v>
      </c>
      <c r="E24" s="44"/>
      <c r="F24" s="44">
        <f>'Tbl 10'!E24/SUM('Tbl 10'!C24:N24)*100</f>
        <v>41.435988824673196</v>
      </c>
      <c r="G24" s="44"/>
      <c r="H24" s="44">
        <f>'Tbl 10'!F24/SUM('Tbl 10'!C24:N24)*100</f>
        <v>2.288376157786843</v>
      </c>
      <c r="I24" s="44"/>
      <c r="J24" s="44">
        <f>'Tbl 10'!G24/SUM('Tbl 10'!C24:N24)*100</f>
        <v>0.987236583494033</v>
      </c>
      <c r="K24" s="44"/>
      <c r="L24" s="44">
        <f>'Tbl 10'!H24/SUM('Tbl 10'!C24:N24)*100</f>
        <v>7.495669165935101</v>
      </c>
      <c r="M24" s="44"/>
      <c r="N24" s="44">
        <f>'Tbl 10'!I24/SUM('Tbl 10'!C24:N24)*100</f>
        <v>1.3082866828154236</v>
      </c>
      <c r="O24" s="44"/>
      <c r="P24" s="44">
        <f>'Tbl 10'!J24/SUM('Tbl 10'!C24:N24)*100</f>
        <v>0.7683075001876885</v>
      </c>
      <c r="Q24" s="44"/>
      <c r="R24" s="44">
        <f>'Tbl 10'!K24/SUM('Tbl 10'!C24:N24)*100</f>
        <v>7.848117788109993</v>
      </c>
      <c r="S24" s="44"/>
      <c r="T24" s="44">
        <f>'Tbl 10'!L24/SUM('Tbl 10'!C24:N24)*100</f>
        <v>7.423439933713754</v>
      </c>
      <c r="U24" s="44"/>
      <c r="V24" s="44">
        <f>'Tbl 10'!M24/SUM('Tbl 10'!C24:N24)*100</f>
        <v>1.5556667970432188</v>
      </c>
      <c r="W24" s="44"/>
      <c r="X24" s="44">
        <f>'Tbl 10'!N24/SUM('Tbl 10'!C24:N24)*100</f>
        <v>21.504654913015976</v>
      </c>
      <c r="Y24" s="182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.75">
      <c r="A25" s="3" t="s">
        <v>63</v>
      </c>
      <c r="B25" s="44">
        <f>'Tbl 10'!C25/SUM('Tbl 10'!C25:N25)*100</f>
        <v>2.440105743746195</v>
      </c>
      <c r="C25" s="44"/>
      <c r="D25" s="44">
        <f>'Tbl 10'!D25/SUM('Tbl 10'!C25:N25)*100</f>
        <v>6.009170758778963</v>
      </c>
      <c r="E25" s="44"/>
      <c r="F25" s="44">
        <f>'Tbl 10'!E25/SUM('Tbl 10'!C25:N25)*100</f>
        <v>40.77639960793368</v>
      </c>
      <c r="G25" s="44"/>
      <c r="H25" s="44">
        <f>'Tbl 10'!F25/SUM('Tbl 10'!C25:N25)*100</f>
        <v>2.696572816386964</v>
      </c>
      <c r="I25" s="44"/>
      <c r="J25" s="44">
        <f>'Tbl 10'!G25/SUM('Tbl 10'!C25:N25)*100</f>
        <v>0.4782837947938507</v>
      </c>
      <c r="K25" s="44"/>
      <c r="L25" s="44">
        <f>'Tbl 10'!H25/SUM('Tbl 10'!C25:N25)*100</f>
        <v>8.9024820319867</v>
      </c>
      <c r="M25" s="44"/>
      <c r="N25" s="44">
        <f>'Tbl 10'!I25/SUM('Tbl 10'!C25:N25)*100</f>
        <v>0.37604456663451663</v>
      </c>
      <c r="O25" s="44"/>
      <c r="P25" s="44">
        <f>'Tbl 10'!J25/SUM('Tbl 10'!C25:N25)*100</f>
        <v>0.7242381336053507</v>
      </c>
      <c r="Q25" s="44"/>
      <c r="R25" s="44">
        <f>'Tbl 10'!K25/SUM('Tbl 10'!C25:N25)*100</f>
        <v>5.6761354158849375</v>
      </c>
      <c r="S25" s="44"/>
      <c r="T25" s="44">
        <f>'Tbl 10'!L25/SUM('Tbl 10'!C25:N25)*100</f>
        <v>6.335329860404965</v>
      </c>
      <c r="U25" s="44"/>
      <c r="V25" s="44">
        <f>'Tbl 10'!M25/SUM('Tbl 10'!C25:N25)*100</f>
        <v>2.431305227054653</v>
      </c>
      <c r="W25" s="44"/>
      <c r="X25" s="44">
        <f>'Tbl 10'!N25/SUM('Tbl 10'!C25:N25)*100</f>
        <v>23.153932042789197</v>
      </c>
      <c r="Y25" s="182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2.75">
      <c r="A26" s="3" t="s">
        <v>64</v>
      </c>
      <c r="B26" s="44">
        <f>'Tbl 10'!C26/SUM('Tbl 10'!C26:N26)*100</f>
        <v>1.5709782228160236</v>
      </c>
      <c r="C26" s="44"/>
      <c r="D26" s="44">
        <f>'Tbl 10'!D26/SUM('Tbl 10'!C26:N26)*100</f>
        <v>7.639355672764281</v>
      </c>
      <c r="E26" s="44"/>
      <c r="F26" s="44">
        <f>'Tbl 10'!E26/SUM('Tbl 10'!C26:N26)*100</f>
        <v>40.201103117507834</v>
      </c>
      <c r="G26" s="44"/>
      <c r="H26" s="44">
        <f>'Tbl 10'!F26/SUM('Tbl 10'!C26:N26)*100</f>
        <v>1.542610293606359</v>
      </c>
      <c r="I26" s="44"/>
      <c r="J26" s="44">
        <f>'Tbl 10'!G26/SUM('Tbl 10'!C26:N26)*100</f>
        <v>0.5788881100237891</v>
      </c>
      <c r="K26" s="44"/>
      <c r="L26" s="44">
        <f>'Tbl 10'!H26/SUM('Tbl 10'!C26:N26)*100</f>
        <v>12.732029550473566</v>
      </c>
      <c r="M26" s="44"/>
      <c r="N26" s="44">
        <f>'Tbl 10'!I26/SUM('Tbl 10'!C26:N26)*100</f>
        <v>0.41207362985879087</v>
      </c>
      <c r="O26" s="44"/>
      <c r="P26" s="44">
        <f>'Tbl 10'!J26/SUM('Tbl 10'!C26:N26)*100</f>
        <v>0.7780390791779789</v>
      </c>
      <c r="Q26" s="44"/>
      <c r="R26" s="44">
        <f>'Tbl 10'!K26/SUM('Tbl 10'!C26:N26)*100</f>
        <v>4.980495044785129</v>
      </c>
      <c r="S26" s="44"/>
      <c r="T26" s="44">
        <f>'Tbl 10'!L26/SUM('Tbl 10'!C26:N26)*100</f>
        <v>6.176938391061381</v>
      </c>
      <c r="U26" s="44"/>
      <c r="V26" s="44">
        <f>'Tbl 10'!M26/SUM('Tbl 10'!C26:N26)*100</f>
        <v>2.6204035963958687</v>
      </c>
      <c r="W26" s="44"/>
      <c r="X26" s="44">
        <f>'Tbl 10'!N26/SUM('Tbl 10'!C26:N26)*100</f>
        <v>20.76708529152899</v>
      </c>
      <c r="Y26" s="182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2.75">
      <c r="A27" s="3" t="s">
        <v>65</v>
      </c>
      <c r="B27" s="44">
        <f>'Tbl 10'!C27/SUM('Tbl 10'!C27:N27)*100</f>
        <v>4.691120090332024</v>
      </c>
      <c r="C27" s="44"/>
      <c r="D27" s="44">
        <f>'Tbl 10'!D27/SUM('Tbl 10'!C27:N27)*100</f>
        <v>7.1711477583796395</v>
      </c>
      <c r="E27" s="44"/>
      <c r="F27" s="44">
        <f>'Tbl 10'!E27/SUM('Tbl 10'!C27:N27)*100</f>
        <v>38.32041367705228</v>
      </c>
      <c r="G27" s="44"/>
      <c r="H27" s="44">
        <f>'Tbl 10'!F27/SUM('Tbl 10'!C27:N27)*100</f>
        <v>2.4990611639459708</v>
      </c>
      <c r="I27" s="44"/>
      <c r="J27" s="44">
        <f>'Tbl 10'!G27/SUM('Tbl 10'!C27:N27)*100</f>
        <v>1.0821642483555254</v>
      </c>
      <c r="K27" s="44"/>
      <c r="L27" s="44">
        <f>'Tbl 10'!H27/SUM('Tbl 10'!C27:N27)*100</f>
        <v>9.434624137316833</v>
      </c>
      <c r="M27" s="44"/>
      <c r="N27" s="44">
        <f>'Tbl 10'!I27/SUM('Tbl 10'!C27:N27)*100</f>
        <v>0.683122495956883</v>
      </c>
      <c r="O27" s="44"/>
      <c r="P27" s="44">
        <f>'Tbl 10'!J27/SUM('Tbl 10'!C27:N27)*100</f>
        <v>0.16097383412580327</v>
      </c>
      <c r="Q27" s="44"/>
      <c r="R27" s="44">
        <f>'Tbl 10'!K27/SUM('Tbl 10'!C27:N27)*100</f>
        <v>6.114535748864046</v>
      </c>
      <c r="S27" s="44"/>
      <c r="T27" s="44">
        <f>'Tbl 10'!L27/SUM('Tbl 10'!C27:N27)*100</f>
        <v>7.785243780546941</v>
      </c>
      <c r="U27" s="44"/>
      <c r="V27" s="44">
        <f>'Tbl 10'!M27/SUM('Tbl 10'!C27:N27)*100</f>
        <v>2.10221250289715</v>
      </c>
      <c r="W27" s="44"/>
      <c r="X27" s="44">
        <f>'Tbl 10'!N27/SUM('Tbl 10'!C27:N27)*100</f>
        <v>19.95538056222691</v>
      </c>
      <c r="Y27" s="182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2:35" ht="12.7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2.75">
      <c r="A29" s="141" t="s">
        <v>153</v>
      </c>
      <c r="B29" s="44">
        <f>'Tbl 10'!C29/SUM('Tbl 10'!C29:N29)*100</f>
        <v>1.9993372012078996</v>
      </c>
      <c r="C29" s="44"/>
      <c r="D29" s="44">
        <f>'Tbl 10'!D29/SUM('Tbl 10'!C29:N29)*100</f>
        <v>6.4604633088196195</v>
      </c>
      <c r="E29" s="44"/>
      <c r="F29" s="44">
        <f>'Tbl 10'!E29/SUM('Tbl 10'!C29:N29)*100</f>
        <v>41.19283656764672</v>
      </c>
      <c r="G29" s="44"/>
      <c r="H29" s="44">
        <f>'Tbl 10'!F29/SUM('Tbl 10'!C29:N29)*100</f>
        <v>1.9998282550182422</v>
      </c>
      <c r="I29" s="44"/>
      <c r="J29" s="44">
        <f>'Tbl 10'!G29/SUM('Tbl 10'!C29:N29)*100</f>
        <v>0.8568304590600082</v>
      </c>
      <c r="K29" s="44"/>
      <c r="L29" s="44">
        <f>'Tbl 10'!H29/SUM('Tbl 10'!C29:N29)*100</f>
        <v>10.44108503297461</v>
      </c>
      <c r="M29" s="44"/>
      <c r="N29" s="44">
        <f>'Tbl 10'!I29/SUM('Tbl 10'!C29:N29)*100</f>
        <v>0.5566500861746442</v>
      </c>
      <c r="O29" s="44"/>
      <c r="P29" s="44">
        <f>'Tbl 10'!J29/SUM('Tbl 10'!C29:N29)*100</f>
        <v>0.002430667336724555</v>
      </c>
      <c r="Q29" s="44"/>
      <c r="R29" s="44">
        <f>'Tbl 10'!K29/SUM('Tbl 10'!C29:N29)*100</f>
        <v>3.879051416639413</v>
      </c>
      <c r="S29" s="44"/>
      <c r="T29" s="44">
        <f>'Tbl 10'!L29/SUM('Tbl 10'!C29:N29)*100</f>
        <v>5.783525766591558</v>
      </c>
      <c r="U29" s="44"/>
      <c r="V29" s="44">
        <f>'Tbl 10'!M29/SUM('Tbl 10'!C29:N29)*100</f>
        <v>1.6088688927879562</v>
      </c>
      <c r="W29" s="44"/>
      <c r="X29" s="44">
        <f>'Tbl 10'!N29/SUM('Tbl 10'!C29:N29)*100</f>
        <v>25.219092345742617</v>
      </c>
      <c r="Y29" s="182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2.75">
      <c r="A30" s="3" t="s">
        <v>67</v>
      </c>
      <c r="B30" s="44">
        <f>'Tbl 10'!C30/SUM('Tbl 10'!C30:N30)*100</f>
        <v>3.531003300973503</v>
      </c>
      <c r="C30" s="44"/>
      <c r="D30" s="44">
        <f>'Tbl 10'!D30/SUM('Tbl 10'!C30:N30)*100</f>
        <v>7.449102385241653</v>
      </c>
      <c r="E30" s="44"/>
      <c r="F30" s="44">
        <f>'Tbl 10'!E30/SUM('Tbl 10'!C30:N30)*100</f>
        <v>36.43768697484294</v>
      </c>
      <c r="G30" s="44"/>
      <c r="H30" s="44">
        <f>'Tbl 10'!F30/SUM('Tbl 10'!C30:N30)*100</f>
        <v>1.9625226035515468</v>
      </c>
      <c r="I30" s="44"/>
      <c r="J30" s="44">
        <f>'Tbl 10'!G30/SUM('Tbl 10'!C30:N30)*100</f>
        <v>2.0262279279607833</v>
      </c>
      <c r="K30" s="44"/>
      <c r="L30" s="44">
        <f>'Tbl 10'!H30/SUM('Tbl 10'!C30:N30)*100</f>
        <v>10.474843082338586</v>
      </c>
      <c r="M30" s="44"/>
      <c r="N30" s="44">
        <f>'Tbl 10'!I30/SUM('Tbl 10'!C30:N30)*100</f>
        <v>0.46893165032639145</v>
      </c>
      <c r="O30" s="44"/>
      <c r="P30" s="44">
        <f>'Tbl 10'!J30/SUM('Tbl 10'!C30:N30)*100</f>
        <v>0.8135192536436395</v>
      </c>
      <c r="Q30" s="44"/>
      <c r="R30" s="44">
        <f>'Tbl 10'!K30/SUM('Tbl 10'!C30:N30)*100</f>
        <v>6.245127421942294</v>
      </c>
      <c r="S30" s="44"/>
      <c r="T30" s="44">
        <f>'Tbl 10'!L30/SUM('Tbl 10'!C30:N30)*100</f>
        <v>7.466274542942059</v>
      </c>
      <c r="U30" s="44"/>
      <c r="V30" s="44">
        <f>'Tbl 10'!M30/SUM('Tbl 10'!C30:N30)*100</f>
        <v>2.366061391482495</v>
      </c>
      <c r="W30" s="44"/>
      <c r="X30" s="44">
        <f>'Tbl 10'!N30/SUM('Tbl 10'!C30:N30)*100</f>
        <v>20.75869946475414</v>
      </c>
      <c r="Y30" s="182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2.75">
      <c r="A31" s="3" t="s">
        <v>68</v>
      </c>
      <c r="B31" s="44">
        <f>'Tbl 10'!C31/SUM('Tbl 10'!C31:N31)*100</f>
        <v>2.2387315806649744</v>
      </c>
      <c r="C31" s="44"/>
      <c r="D31" s="44">
        <f>'Tbl 10'!D31/SUM('Tbl 10'!C31:N31)*100</f>
        <v>5.615707805775708</v>
      </c>
      <c r="E31" s="44"/>
      <c r="F31" s="44">
        <f>'Tbl 10'!E31/SUM('Tbl 10'!C31:N31)*100</f>
        <v>40.52004673996729</v>
      </c>
      <c r="G31" s="44"/>
      <c r="H31" s="44">
        <f>'Tbl 10'!F31/SUM('Tbl 10'!C31:N31)*100</f>
        <v>2.5740824229090116</v>
      </c>
      <c r="I31" s="44"/>
      <c r="J31" s="44">
        <f>'Tbl 10'!G31/SUM('Tbl 10'!C31:N31)*100</f>
        <v>1.1532702712044447</v>
      </c>
      <c r="K31" s="44"/>
      <c r="L31" s="44">
        <f>'Tbl 10'!H31/SUM('Tbl 10'!C31:N31)*100</f>
        <v>8.89613557463615</v>
      </c>
      <c r="M31" s="44"/>
      <c r="N31" s="44">
        <f>'Tbl 10'!I31/SUM('Tbl 10'!C31:N31)*100</f>
        <v>0.5958766847306802</v>
      </c>
      <c r="O31" s="44"/>
      <c r="P31" s="44">
        <f>'Tbl 10'!J31/SUM('Tbl 10'!C31:N31)*100</f>
        <v>0.6805928413645521</v>
      </c>
      <c r="Q31" s="44"/>
      <c r="R31" s="44">
        <f>'Tbl 10'!K31/SUM('Tbl 10'!C31:N31)*100</f>
        <v>7.091493664510915</v>
      </c>
      <c r="S31" s="44"/>
      <c r="T31" s="44">
        <f>'Tbl 10'!L31/SUM('Tbl 10'!C31:N31)*100</f>
        <v>7.195138041360234</v>
      </c>
      <c r="U31" s="44"/>
      <c r="V31" s="44">
        <f>'Tbl 10'!M31/SUM('Tbl 10'!C31:N31)*100</f>
        <v>1.9141967941636893</v>
      </c>
      <c r="W31" s="44"/>
      <c r="X31" s="44">
        <f>'Tbl 10'!N31/SUM('Tbl 10'!C31:N31)*100</f>
        <v>21.524727578712355</v>
      </c>
      <c r="Y31" s="182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2.75">
      <c r="A32" s="3" t="s">
        <v>69</v>
      </c>
      <c r="B32" s="44">
        <f>'Tbl 10'!C32/SUM('Tbl 10'!C32:N32)*100</f>
        <v>2.058534676024978</v>
      </c>
      <c r="C32" s="44"/>
      <c r="D32" s="44">
        <f>'Tbl 10'!D32/SUM('Tbl 10'!C32:N32)*100</f>
        <v>7.201868658878392</v>
      </c>
      <c r="E32" s="44"/>
      <c r="F32" s="44">
        <f>'Tbl 10'!E32/SUM('Tbl 10'!C32:N32)*100</f>
        <v>38.82766427093636</v>
      </c>
      <c r="G32" s="44"/>
      <c r="H32" s="44">
        <f>'Tbl 10'!F32/SUM('Tbl 10'!C32:N32)*100</f>
        <v>2.189096195290816</v>
      </c>
      <c r="I32" s="44"/>
      <c r="J32" s="44">
        <f>'Tbl 10'!G32/SUM('Tbl 10'!C32:N32)*100</f>
        <v>0.8770755049483038</v>
      </c>
      <c r="K32" s="44"/>
      <c r="L32" s="44">
        <f>'Tbl 10'!H32/SUM('Tbl 10'!C32:N32)*100</f>
        <v>9.859097552019087</v>
      </c>
      <c r="M32" s="44"/>
      <c r="N32" s="44">
        <f>'Tbl 10'!I32/SUM('Tbl 10'!C32:N32)*100</f>
        <v>0.7033825368918349</v>
      </c>
      <c r="O32" s="44"/>
      <c r="P32" s="44">
        <f>'Tbl 10'!J32/SUM('Tbl 10'!C32:N32)*100</f>
        <v>0.9549716966246162</v>
      </c>
      <c r="Q32" s="44"/>
      <c r="R32" s="44">
        <f>'Tbl 10'!K32/SUM('Tbl 10'!C32:N32)*100</f>
        <v>7.144585326450159</v>
      </c>
      <c r="S32" s="44"/>
      <c r="T32" s="44">
        <f>'Tbl 10'!L32/SUM('Tbl 10'!C32:N32)*100</f>
        <v>7.246590763542304</v>
      </c>
      <c r="U32" s="44"/>
      <c r="V32" s="44">
        <f>'Tbl 10'!M32/SUM('Tbl 10'!C32:N32)*100</f>
        <v>1.9698015284864638</v>
      </c>
      <c r="W32" s="44"/>
      <c r="X32" s="44">
        <f>'Tbl 10'!N32/SUM('Tbl 10'!C32:N32)*100</f>
        <v>20.967331289906706</v>
      </c>
      <c r="Y32" s="182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2.75">
      <c r="A33" s="3" t="s">
        <v>70</v>
      </c>
      <c r="B33" s="44">
        <f>'Tbl 10'!C33/SUM('Tbl 10'!C33:N33)*100</f>
        <v>2.1072707382127933</v>
      </c>
      <c r="C33" s="44"/>
      <c r="D33" s="44">
        <f>'Tbl 10'!D33/SUM('Tbl 10'!C33:N33)*100</f>
        <v>6.403414117029617</v>
      </c>
      <c r="E33" s="44"/>
      <c r="F33" s="44">
        <f>'Tbl 10'!E33/SUM('Tbl 10'!C33:N33)*100</f>
        <v>40.43729174913898</v>
      </c>
      <c r="G33" s="44"/>
      <c r="H33" s="44">
        <f>'Tbl 10'!F33/SUM('Tbl 10'!C33:N33)*100</f>
        <v>3.7637296754808593</v>
      </c>
      <c r="I33" s="44"/>
      <c r="J33" s="44">
        <f>'Tbl 10'!G33/SUM('Tbl 10'!C33:N33)*100</f>
        <v>1.808316924156268</v>
      </c>
      <c r="K33" s="44"/>
      <c r="L33" s="44">
        <f>'Tbl 10'!H33/SUM('Tbl 10'!C33:N33)*100</f>
        <v>7.893121773061431</v>
      </c>
      <c r="M33" s="44"/>
      <c r="N33" s="44">
        <f>'Tbl 10'!I33/SUM('Tbl 10'!C33:N33)*100</f>
        <v>2.9428591424944366</v>
      </c>
      <c r="O33" s="44"/>
      <c r="P33" s="44">
        <f>'Tbl 10'!J33/SUM('Tbl 10'!C33:N33)*100</f>
        <v>0.8903743280927835</v>
      </c>
      <c r="Q33" s="44"/>
      <c r="R33" s="44">
        <f>'Tbl 10'!K33/SUM('Tbl 10'!C33:N33)*100</f>
        <v>6.353130435520803</v>
      </c>
      <c r="S33" s="44"/>
      <c r="T33" s="44">
        <f>'Tbl 10'!L33/SUM('Tbl 10'!C33:N33)*100</f>
        <v>6.1162022704589845</v>
      </c>
      <c r="U33" s="44"/>
      <c r="V33" s="44">
        <f>'Tbl 10'!M33/SUM('Tbl 10'!C33:N33)*100</f>
        <v>2.9503862772045366</v>
      </c>
      <c r="W33" s="44"/>
      <c r="X33" s="44">
        <f>'Tbl 10'!N33/SUM('Tbl 10'!C33:N33)*100</f>
        <v>18.333902569148528</v>
      </c>
      <c r="Y33" s="182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2:24" ht="12.7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35" ht="12.75">
      <c r="A35" s="3" t="s">
        <v>71</v>
      </c>
      <c r="B35" s="44">
        <f>'Tbl 10'!C35/SUM('Tbl 10'!C35:N35)*100</f>
        <v>2.9908929981254677</v>
      </c>
      <c r="C35" s="44"/>
      <c r="D35" s="44">
        <f>'Tbl 10'!D35/SUM('Tbl 10'!C35:N35)*100</f>
        <v>7.6406138422039955</v>
      </c>
      <c r="E35" s="44"/>
      <c r="F35" s="44">
        <f>'Tbl 10'!E35/SUM('Tbl 10'!C35:N35)*100</f>
        <v>39.955978416035734</v>
      </c>
      <c r="G35" s="44"/>
      <c r="H35" s="44">
        <f>'Tbl 10'!F35/SUM('Tbl 10'!C35:N35)*100</f>
        <v>2.556382806486975</v>
      </c>
      <c r="I35" s="44"/>
      <c r="J35" s="44">
        <f>'Tbl 10'!G35/SUM('Tbl 10'!C35:N35)*100</f>
        <v>1.2567287328050574</v>
      </c>
      <c r="K35" s="44"/>
      <c r="L35" s="44">
        <f>'Tbl 10'!H35/SUM('Tbl 10'!C35:N35)*100</f>
        <v>7.589905363276515</v>
      </c>
      <c r="M35" s="44"/>
      <c r="N35" s="44">
        <f>'Tbl 10'!I35/SUM('Tbl 10'!C35:N35)*100</f>
        <v>0.38727876577398146</v>
      </c>
      <c r="O35" s="44"/>
      <c r="P35" s="44">
        <f>'Tbl 10'!J35/SUM('Tbl 10'!C35:N35)*100</f>
        <v>0</v>
      </c>
      <c r="Q35" s="44"/>
      <c r="R35" s="44">
        <f>'Tbl 10'!K35/SUM('Tbl 10'!C35:N35)*100</f>
        <v>4.268136872105119</v>
      </c>
      <c r="S35" s="44"/>
      <c r="T35" s="44">
        <f>'Tbl 10'!L35/SUM('Tbl 10'!C35:N35)*100</f>
        <v>8.185759244213443</v>
      </c>
      <c r="U35" s="44"/>
      <c r="V35" s="44">
        <f>'Tbl 10'!M35/SUM('Tbl 10'!C35:N35)*100</f>
        <v>2.1394079288516643</v>
      </c>
      <c r="W35" s="44"/>
      <c r="X35" s="44">
        <f>'Tbl 10'!N35/SUM('Tbl 10'!C35:N35)*100</f>
        <v>23.02891503012202</v>
      </c>
      <c r="Y35" s="182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2.75">
      <c r="A36" s="3" t="s">
        <v>72</v>
      </c>
      <c r="B36" s="44">
        <f>'Tbl 10'!C36/SUM('Tbl 10'!C36:N36)*100</f>
        <v>2.5755769192811777</v>
      </c>
      <c r="C36" s="44"/>
      <c r="D36" s="44">
        <f>'Tbl 10'!D36/SUM('Tbl 10'!C36:N36)*100</f>
        <v>7.127881739298355</v>
      </c>
      <c r="E36" s="44"/>
      <c r="F36" s="44">
        <f>'Tbl 10'!E36/SUM('Tbl 10'!C36:N36)*100</f>
        <v>42.09973242242233</v>
      </c>
      <c r="G36" s="44"/>
      <c r="H36" s="44">
        <f>'Tbl 10'!F36/SUM('Tbl 10'!C36:N36)*100</f>
        <v>3.9832601054669765</v>
      </c>
      <c r="I36" s="44"/>
      <c r="J36" s="44">
        <f>'Tbl 10'!G36/SUM('Tbl 10'!C36:N36)*100</f>
        <v>1.0365169454385164</v>
      </c>
      <c r="K36" s="44"/>
      <c r="L36" s="44">
        <f>'Tbl 10'!H36/SUM('Tbl 10'!C36:N36)*100</f>
        <v>8.114608749563564</v>
      </c>
      <c r="M36" s="44"/>
      <c r="N36" s="44">
        <f>'Tbl 10'!I36/SUM('Tbl 10'!C36:N36)*100</f>
        <v>0.4638258623849827</v>
      </c>
      <c r="O36" s="44"/>
      <c r="P36" s="44">
        <f>'Tbl 10'!J36/SUM('Tbl 10'!C36:N36)*100</f>
        <v>0.08701384228353398</v>
      </c>
      <c r="Q36" s="44"/>
      <c r="R36" s="44">
        <f>'Tbl 10'!K36/SUM('Tbl 10'!C36:N36)*100</f>
        <v>3.564038006334405</v>
      </c>
      <c r="S36" s="44"/>
      <c r="T36" s="44">
        <f>'Tbl 10'!L36/SUM('Tbl 10'!C36:N36)*100</f>
        <v>7.959007029065453</v>
      </c>
      <c r="U36" s="44"/>
      <c r="V36" s="44">
        <f>'Tbl 10'!M36/SUM('Tbl 10'!C36:N36)*100</f>
        <v>3.117922760450364</v>
      </c>
      <c r="W36" s="44"/>
      <c r="X36" s="44">
        <f>'Tbl 10'!N36/SUM('Tbl 10'!C36:N36)*100</f>
        <v>19.870615618010355</v>
      </c>
      <c r="Y36" s="182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2.75">
      <c r="A37" s="3" t="s">
        <v>73</v>
      </c>
      <c r="B37" s="44">
        <f>'Tbl 10'!C37/SUM('Tbl 10'!C37:N37)*100</f>
        <v>2.583896596186179</v>
      </c>
      <c r="C37" s="44"/>
      <c r="D37" s="44">
        <f>'Tbl 10'!D37/SUM('Tbl 10'!C37:N37)*100</f>
        <v>6.970919799338658</v>
      </c>
      <c r="E37" s="44"/>
      <c r="F37" s="44">
        <f>'Tbl 10'!E37/SUM('Tbl 10'!C37:N37)*100</f>
        <v>41.56214247362488</v>
      </c>
      <c r="G37" s="44"/>
      <c r="H37" s="44">
        <f>'Tbl 10'!F37/SUM('Tbl 10'!C37:N37)*100</f>
        <v>2.740286250956369</v>
      </c>
      <c r="I37" s="44"/>
      <c r="J37" s="44">
        <f>'Tbl 10'!G37/SUM('Tbl 10'!C37:N37)*100</f>
        <v>1.0120726896639625</v>
      </c>
      <c r="K37" s="44"/>
      <c r="L37" s="44">
        <f>'Tbl 10'!H37/SUM('Tbl 10'!C37:N37)*100</f>
        <v>9.45898872956652</v>
      </c>
      <c r="M37" s="44"/>
      <c r="N37" s="44">
        <f>'Tbl 10'!I37/SUM('Tbl 10'!C37:N37)*100</f>
        <v>1.0321992495301644</v>
      </c>
      <c r="O37" s="44"/>
      <c r="P37" s="44">
        <f>'Tbl 10'!J37/SUM('Tbl 10'!C37:N37)*100</f>
        <v>0.7593559863588132</v>
      </c>
      <c r="Q37" s="44"/>
      <c r="R37" s="44">
        <f>'Tbl 10'!K37/SUM('Tbl 10'!C37:N37)*100</f>
        <v>4.480225661606895</v>
      </c>
      <c r="S37" s="44"/>
      <c r="T37" s="44">
        <f>'Tbl 10'!L37/SUM('Tbl 10'!C37:N37)*100</f>
        <v>6.207944171054873</v>
      </c>
      <c r="U37" s="44"/>
      <c r="V37" s="44">
        <f>'Tbl 10'!M37/SUM('Tbl 10'!C37:N37)*100</f>
        <v>1.457241699173031</v>
      </c>
      <c r="W37" s="44"/>
      <c r="X37" s="44">
        <f>'Tbl 10'!N37/SUM('Tbl 10'!C37:N37)*100</f>
        <v>21.734726692939645</v>
      </c>
      <c r="Y37" s="182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2.75">
      <c r="A38" s="8" t="s">
        <v>74</v>
      </c>
      <c r="B38" s="32">
        <f>'Tbl 10'!C38/SUM('Tbl 10'!C38:N38)*100</f>
        <v>1.5786821848080352</v>
      </c>
      <c r="C38" s="32"/>
      <c r="D38" s="32">
        <f>'Tbl 10'!D38/SUM('Tbl 10'!C38:N38)*100</f>
        <v>6.7117880782772925</v>
      </c>
      <c r="E38" s="32"/>
      <c r="F38" s="32">
        <f>'Tbl 10'!E38/SUM('Tbl 10'!C38:N38)*100</f>
        <v>42.638828963371566</v>
      </c>
      <c r="G38" s="32"/>
      <c r="H38" s="32">
        <f>'Tbl 10'!F38/SUM('Tbl 10'!C38:N38)*100</f>
        <v>3.1572135928735063</v>
      </c>
      <c r="I38" s="32"/>
      <c r="J38" s="32">
        <f>'Tbl 10'!G38/SUM('Tbl 10'!C38:N38)*100</f>
        <v>1.8835096725702185</v>
      </c>
      <c r="K38" s="32"/>
      <c r="L38" s="32">
        <f>'Tbl 10'!H38/SUM('Tbl 10'!C38:N38)*100</f>
        <v>9.750565379152928</v>
      </c>
      <c r="M38" s="32"/>
      <c r="N38" s="32">
        <f>'Tbl 10'!I38/SUM('Tbl 10'!C38:N38)*100</f>
        <v>0.3170801931841836</v>
      </c>
      <c r="O38" s="32"/>
      <c r="P38" s="32">
        <f>'Tbl 10'!J38/SUM('Tbl 10'!C38:N38)*100</f>
        <v>0.8165272823915268</v>
      </c>
      <c r="Q38" s="32"/>
      <c r="R38" s="32">
        <f>'Tbl 10'!K38/SUM('Tbl 10'!C38:N38)*100</f>
        <v>5.307439488220018</v>
      </c>
      <c r="S38" s="32"/>
      <c r="T38" s="32">
        <f>'Tbl 10'!L38/SUM('Tbl 10'!C38:N38)*100</f>
        <v>7.114302668439791</v>
      </c>
      <c r="U38" s="32"/>
      <c r="V38" s="32">
        <f>'Tbl 10'!M38/SUM('Tbl 10'!C38:N38)*100</f>
        <v>1.0216349210137132</v>
      </c>
      <c r="W38" s="32"/>
      <c r="X38" s="32">
        <f>'Tbl 10'!N38/SUM('Tbl 10'!C38:N38)*100</f>
        <v>19.702427575697225</v>
      </c>
      <c r="Y38" s="182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ht="12.75">
      <c r="A40" s="3" t="s">
        <v>175</v>
      </c>
    </row>
    <row r="41" ht="12.75">
      <c r="A41" s="3" t="s">
        <v>107</v>
      </c>
    </row>
  </sheetData>
  <sheetProtection password="CAF5" sheet="1" objects="1" scenarios="1"/>
  <mergeCells count="31">
    <mergeCell ref="V7:W7"/>
    <mergeCell ref="V8:W8"/>
    <mergeCell ref="R8:S8"/>
    <mergeCell ref="R7:S7"/>
    <mergeCell ref="R6:S6"/>
    <mergeCell ref="T8:U8"/>
    <mergeCell ref="T7:U7"/>
    <mergeCell ref="N8:O8"/>
    <mergeCell ref="N7:O7"/>
    <mergeCell ref="N6:O6"/>
    <mergeCell ref="P8:Q8"/>
    <mergeCell ref="P7:Q7"/>
    <mergeCell ref="J8:K8"/>
    <mergeCell ref="J7:K7"/>
    <mergeCell ref="J6:K6"/>
    <mergeCell ref="L8:M8"/>
    <mergeCell ref="L7:M7"/>
    <mergeCell ref="F6:G6"/>
    <mergeCell ref="H8:I8"/>
    <mergeCell ref="H7:I7"/>
    <mergeCell ref="H6:I6"/>
    <mergeCell ref="A1:X1"/>
    <mergeCell ref="A3:X3"/>
    <mergeCell ref="A4:X4"/>
    <mergeCell ref="B8:C8"/>
    <mergeCell ref="B7:C7"/>
    <mergeCell ref="D8:E8"/>
    <mergeCell ref="D7:E7"/>
    <mergeCell ref="D6:E6"/>
    <mergeCell ref="F8:G8"/>
    <mergeCell ref="F7:G7"/>
  </mergeCells>
  <printOptions horizontalCentered="1"/>
  <pageMargins left="0.31" right="0.38" top="0.87" bottom="0.88" header="0.67" footer="0.5"/>
  <pageSetup fitToHeight="1" fitToWidth="1" horizontalDpi="600" verticalDpi="600" orientation="landscape" scale="92" r:id="rId1"/>
  <headerFooter alignWithMargins="0">
    <oddFooter>&amp;L&amp;"Arial,Italic"&amp;9MSDE-DBS  10 / 2008&amp;C- 9 -&amp;R&amp;"Arial,Italic"&amp;9Selected Financial Data - Part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SFD2007  Part 3 </dc:title>
  <dc:subject>Data as of 11-19-2008 revised</dc:subject>
  <dc:creator>Sovaroun Ieng</dc:creator>
  <cp:keywords/>
  <dc:description/>
  <cp:lastModifiedBy>rieng</cp:lastModifiedBy>
  <cp:lastPrinted>2008-11-19T23:01:49Z</cp:lastPrinted>
  <dcterms:created xsi:type="dcterms:W3CDTF">1999-02-18T17:46:40Z</dcterms:created>
  <dcterms:modified xsi:type="dcterms:W3CDTF">2008-11-24T19:46:00Z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160000.000000000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SeoMetaDescripti">
    <vt:lpwstr/>
  </property>
  <property fmtid="{D5CDD505-2E9C-101B-9397-08002B2CF9AE}" pid="36" name="PublishingContactNa">
    <vt:lpwstr/>
  </property>
  <property fmtid="{D5CDD505-2E9C-101B-9397-08002B2CF9AE}" pid="37" name="PublishingVariationRelationshipLinkField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