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460" yWindow="65521" windowWidth="3855" windowHeight="8130" firstSheet="2" activeTab="7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</sheets>
  <definedNames>
    <definedName name="_xlnm.Print_Area" localSheetId="9">'Tbl 10'!$A$1:$N$40</definedName>
    <definedName name="_xlnm.Print_Area" localSheetId="6">'Tbl 7'!$A$1:$L$41</definedName>
    <definedName name="_xlnm.Print_Area" localSheetId="10">'Tbl11'!$A$1:$E$41</definedName>
    <definedName name="_xlnm.Print_Area" localSheetId="1">'Tbl2'!$A$1:$M$44</definedName>
    <definedName name="_xlnm.Print_Area" localSheetId="8">'Tbl9'!$A$1:$X$38</definedName>
  </definedNames>
  <calcPr fullCalcOnLoad="1"/>
</workbook>
</file>

<file path=xl/sharedStrings.xml><?xml version="1.0" encoding="utf-8"?>
<sst xmlns="http://schemas.openxmlformats.org/spreadsheetml/2006/main" count="930" uniqueCount="217">
  <si>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</si>
  <si>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</si>
  <si>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</si>
  <si>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</si>
  <si>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</si>
  <si>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</si>
  <si>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</si>
  <si>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</si>
  <si>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</si>
  <si>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</si>
  <si>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</si>
  <si>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</si>
  <si>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</si>
  <si>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</si>
  <si>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</si>
  <si>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</si>
  <si>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</si>
  <si>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</si>
  <si>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</si>
  <si>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</si>
  <si>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</si>
  <si>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</si>
  <si>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</si>
  <si>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</si>
  <si>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</si>
  <si>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</si>
  <si>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</si>
  <si>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</si>
  <si>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</si>
  <si>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</si>
  <si>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</si>
  <si>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</si>
  <si>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</si>
  <si>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</si>
  <si>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</si>
  <si>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</si>
  <si>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</si>
  <si>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</si>
  <si>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</si>
  <si>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</si>
  <si>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</si>
  <si>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</si>
  <si>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</si>
  <si>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</si>
  <si>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</si>
  <si>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</si>
  <si>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</si>
  <si>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</si>
  <si>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</si>
  <si>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</si>
  <si>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</si>
  <si>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</si>
  <si>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</si>
  <si>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</si>
  <si>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</si>
  <si>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</si>
  <si>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</si>
  <si>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</si>
  <si>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</si>
  <si>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</si>
  <si>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</si>
  <si>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</si>
  <si>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</si>
  <si>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</si>
  <si>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</si>
  <si>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</si>
  <si>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</si>
  <si>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</si>
  <si>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</si>
  <si>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</si>
  <si>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</si>
  <si>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</si>
  <si>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</si>
  <si>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</si>
  <si>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</si>
  <si>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</si>
  <si>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</si>
  <si>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</si>
  <si>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</si>
  <si>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</si>
  <si>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</si>
  <si>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</si>
  <si>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</si>
  <si>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</si>
  <si>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Expenditures*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</si>
  <si>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</si>
  <si>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</si>
  <si>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</si>
  <si>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</si>
  <si>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</si>
  <si>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</si>
  <si>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</si>
  <si>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</si>
  <si>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</si>
  <si>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</si>
  <si>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</si>
  <si>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</si>
  <si>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</si>
  <si>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</si>
  <si>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</si>
  <si>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</si>
  <si>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</si>
  <si>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</si>
  <si>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</si>
  <si>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</si>
  <si>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NOTE:  Includes expenditures for administration, instructional salaries and wages, textbooks and other instructional materials, other instructinal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</si>
  <si>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</si>
  <si>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</si>
  <si>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</si>
  <si>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</si>
  <si>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Current Capital</t>
  </si>
  <si>
    <t>Service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</si>
  <si>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</si>
  <si>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</si>
  <si>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</si>
  <si>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</si>
  <si>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</si>
  <si>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</si>
  <si>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</si>
  <si>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</si>
  <si>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</si>
  <si>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</si>
  <si>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</si>
  <si>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</si>
  <si>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Table 1 (continued)</t>
  </si>
  <si>
    <t>Current Expense Fund (continued)</t>
  </si>
  <si>
    <t>Food</t>
  </si>
  <si>
    <t>School</t>
  </si>
  <si>
    <t>From All</t>
  </si>
  <si>
    <t>Expense</t>
  </si>
  <si>
    <t>Construction</t>
  </si>
  <si>
    <t>Debt Service Fund</t>
  </si>
  <si>
    <t>Funds</t>
  </si>
  <si>
    <t>Administration</t>
  </si>
  <si>
    <t>Instruction</t>
  </si>
  <si>
    <t>Interest</t>
  </si>
  <si>
    <t>Principal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</si>
  <si>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</si>
  <si>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</si>
  <si>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</si>
  <si>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</si>
  <si>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</si>
  <si>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</si>
  <si>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</si>
  <si>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</si>
  <si>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</si>
  <si>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</si>
  <si>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</si>
  <si>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</si>
  <si>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</si>
  <si>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</si>
  <si>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</si>
  <si>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  <family val="0"/>
      </rPr>
      <t>**</t>
    </r>
  </si>
  <si>
    <r>
      <t xml:space="preserve">** </t>
    </r>
    <r>
      <rPr>
        <sz val="10"/>
        <rFont val="Arial"/>
        <family val="0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</si>
  <si>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</si>
  <si>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</si>
  <si>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</si>
  <si>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</si>
  <si>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</si>
  <si>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</si>
  <si>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 xml:space="preserve">              student transportation and state share of teachers' retirement are included in some columns </t>
  </si>
  <si>
    <t>Non-Federal</t>
  </si>
  <si>
    <t>** Fixed</t>
  </si>
  <si>
    <t>* Excludes Food Service, Community Services, Capital Outlay, Adult Education, equipment, and transfers</t>
  </si>
  <si>
    <r>
      <t xml:space="preserve">** </t>
    </r>
    <r>
      <rPr>
        <sz val="10"/>
        <rFont val="Arial"/>
        <family val="0"/>
      </rPr>
      <t>Excludes Adult Education, but includes State-paid retirement</t>
    </r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</si>
  <si>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</si>
  <si>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</si>
  <si>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</si>
  <si>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</si>
  <si>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</si>
  <si>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</si>
  <si>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</si>
  <si>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</si>
  <si>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</si>
  <si>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</si>
  <si>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</si>
  <si>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</si>
  <si>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</si>
  <si>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</si>
  <si>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</si>
  <si>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</si>
  <si>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</si>
  <si>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</si>
  <si>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</si>
  <si>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</si>
  <si>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</si>
  <si>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Table 5a</t>
  </si>
  <si>
    <t>State Share of Teachers' Retirement</t>
  </si>
  <si>
    <t>2005-2006</t>
  </si>
  <si>
    <t xml:space="preserve"> Expenditures* for Calculating Cost per Pupil Belonging from Federal Funds:  Maryland Public Schools:  2007 - 2008</t>
  </si>
  <si>
    <t>Maryland Public Schools:  2007 - 2008</t>
  </si>
  <si>
    <t>Expenditures by Category* for Maryland Public Schools:  2007- 2008</t>
  </si>
  <si>
    <t>Percent Distribution of Day School Current Expenses:  Maryland Public Schools:  2007 - 2008</t>
  </si>
  <si>
    <t>*Half-time prekindergarten pupils are expressed in full-time equivalents in arriving at per pupil costs</t>
  </si>
  <si>
    <t>Cost per Pupil Belonging* by Category:  Maryland Public Schools:  2007 - 2008</t>
  </si>
  <si>
    <t>(Excludes State Share of Teachers' Retirement)</t>
  </si>
  <si>
    <t>Expenditures for All Purposes*:  Maryland Public Schools:  2007 - 2008</t>
  </si>
  <si>
    <t>Cost per Pupil Attending* by Category:  Maryland Public Schools:  2007 - 2008</t>
  </si>
  <si>
    <t>Instruction**</t>
  </si>
  <si>
    <r>
      <t>**</t>
    </r>
    <r>
      <rPr>
        <sz val="10"/>
        <rFont val="WP TypographicSymbols"/>
        <family val="0"/>
      </rPr>
      <t xml:space="preserve"> </t>
    </r>
    <r>
      <rPr>
        <sz val="10"/>
        <rFont val="Arial"/>
        <family val="0"/>
      </rPr>
      <t>Includes Instructional Salaries and Wages, Textbooks and Instructional Supplies, and Other Instructional Costs</t>
    </r>
  </si>
  <si>
    <t>2006-2007</t>
  </si>
  <si>
    <t>Instruction Less Adult Eduction FY 2008</t>
  </si>
  <si>
    <t>Instruction - Textbooks and Instructional Supplies FY 2008</t>
  </si>
  <si>
    <t>SFD Part 2 FY 2008 Table 4</t>
  </si>
  <si>
    <t>SFD Part 2 FY 2008  Table 4A</t>
  </si>
  <si>
    <t>SFD Part 2 FY 2008  Table 5</t>
  </si>
  <si>
    <t>2007-2008</t>
  </si>
  <si>
    <t>*Expenditures include equipment and outgoing transfers reported in each category.  Percentages may not equal 100% due to rounding.</t>
  </si>
  <si>
    <t>Cost per Pupil Belonging* from Federal Funds:  Maryland Public Schools:  2007 - 2008</t>
  </si>
  <si>
    <t>Cost per Pupil Belonging* Excluding Federal Funds:  Maryland Public Schools:  2007 - 2008</t>
  </si>
  <si>
    <t>Percent Distribution of Current Expenses by Category*:  Maryland Public Schools:  2007 - 2008</t>
  </si>
  <si>
    <t>** Include textbooks, library materials and other instructional and special education supplies and materials. Exclude Adult Education expenditures.</t>
  </si>
  <si>
    <t>Expenditures for All Purposes*:  Maryland Public Schools:  2007- 2008</t>
  </si>
  <si>
    <t>*Excluded Adult Education, Equipment, and Transfers Expenditures.</t>
  </si>
  <si>
    <t xml:space="preserve">*Half-day prekindergarten pupils have been equated to full-time. </t>
  </si>
  <si>
    <t>Adult Education 2007-2008</t>
  </si>
  <si>
    <t>Cost per Pupil Belonging* for Materials of Instruction **:  Maryland Public Schools:  2007 - 2008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</si>
</sst>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_);_(* \(#,##0.0\);_(* &quot;-&quot;??_);_(@_)"/>
    <numFmt numFmtId="166" formatCode="_(* #,##0_);_(* \(#,##0\);_(* &quot;-&quot;??_);_(@_)"/>
    <numFmt numFmtId="167" formatCode="#,##0.00000000000"/>
    <numFmt numFmtId="168" formatCode="#,##0.000000000000"/>
    <numFmt numFmtId="169" formatCode="&quot;$&quot;#,##0.00"/>
    <numFmt numFmtId="170" formatCode="#,##0.0"/>
    <numFmt numFmtId="171" formatCode="_(* #,##0.000_);_(* \(#,##0.000\);_(* &quot;-&quot;??_);_(@_)"/>
    <numFmt numFmtId="172" formatCode="0.0%"/>
    <numFmt numFmtId="173" formatCode="#,##0.00;[Red]#,##0.00"/>
    <numFmt numFmtId="174" formatCode="_(&quot;$&quot;* #,##0_);_(&quot;$&quot;* \(#,##0\);_(&quot;$&quot;* &quot;-&quot;??_);_(@_)"/>
    <numFmt numFmtId="175" formatCode="&quot;$&quot;#,##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&quot;$&quot;* #,##0.00000_);_(&quot;$&quot;* \(#,##0.00000\);_(&quot;$&quot;* &quot;-&quot;??_);_(@_)"/>
    <numFmt numFmtId="180" formatCode="_(* #,##0.0000_);_(* \(#,##0.0000\);_(* &quot;-&quot;??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_);\(#,##0.000\)"/>
    <numFmt numFmtId="187" formatCode="#,##0.0000_);\(#,##0.0000\)"/>
    <numFmt numFmtId="188" formatCode="#,##0.00000_);\(#,##0.00000\)"/>
    <numFmt numFmtId="189" formatCode="[$-409]dddd\,\ mmmm\ dd\,\ yyyy"/>
    <numFmt numFmtId="190" formatCode="[$-409]h:mm:ss\ AM/PM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name val="Old English Text MT"/>
      <family val="4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MS Sans Serif"/>
      <family val="2"/>
    </font>
    <font>
      <sz val="10"/>
      <color indexed="48"/>
      <name val="Arial"/>
      <family val="2"/>
    </font>
    <font>
      <sz val="10"/>
      <color indexed="4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4" fontId="0" fillId="0" borderId="0" xfId="44" applyFont="1" applyBorder="1" applyAlignment="1">
      <alignment/>
    </xf>
    <xf numFmtId="2" fontId="0" fillId="0" borderId="0" xfId="0" applyNumberFormat="1" applyAlignment="1">
      <alignment/>
    </xf>
    <xf numFmtId="166" fontId="0" fillId="0" borderId="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4" fontId="0" fillId="0" borderId="0" xfId="44" applyFont="1" applyBorder="1" applyAlignment="1">
      <alignment horizontal="right"/>
    </xf>
    <xf numFmtId="43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172" fontId="0" fillId="0" borderId="0" xfId="60" applyNumberFormat="1" applyFont="1" applyBorder="1" applyAlignment="1">
      <alignment/>
    </xf>
    <xf numFmtId="10" fontId="0" fillId="0" borderId="0" xfId="60" applyNumberFormat="1" applyFont="1" applyBorder="1" applyAlignment="1">
      <alignment/>
    </xf>
    <xf numFmtId="166" fontId="0" fillId="0" borderId="0" xfId="0" applyNumberFormat="1" applyAlignment="1">
      <alignment/>
    </xf>
    <xf numFmtId="0" fontId="1" fillId="0" borderId="14" xfId="57" applyFont="1" applyFill="1" applyBorder="1" applyAlignment="1">
      <alignment horizontal="left" wrapText="1"/>
      <protection/>
    </xf>
    <xf numFmtId="7" fontId="0" fillId="0" borderId="0" xfId="44" applyNumberFormat="1" applyFont="1" applyAlignment="1">
      <alignment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7" fontId="0" fillId="0" borderId="0" xfId="42" applyNumberFormat="1" applyFont="1" applyAlignment="1">
      <alignment/>
    </xf>
    <xf numFmtId="43" fontId="0" fillId="0" borderId="11" xfId="42" applyFont="1" applyBorder="1" applyAlignment="1">
      <alignment/>
    </xf>
    <xf numFmtId="169" fontId="0" fillId="0" borderId="0" xfId="44" applyNumberFormat="1" applyFont="1" applyAlignment="1">
      <alignment/>
    </xf>
    <xf numFmtId="166" fontId="0" fillId="0" borderId="0" xfId="42" applyNumberFormat="1" applyFont="1" applyAlignment="1">
      <alignment horizontal="center"/>
    </xf>
    <xf numFmtId="174" fontId="0" fillId="0" borderId="0" xfId="44" applyNumberFormat="1" applyFont="1" applyAlignment="1">
      <alignment/>
    </xf>
    <xf numFmtId="169" fontId="0" fillId="0" borderId="0" xfId="44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 quotePrefix="1">
      <alignment/>
    </xf>
    <xf numFmtId="169" fontId="0" fillId="0" borderId="0" xfId="42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175" fontId="0" fillId="0" borderId="0" xfId="42" applyNumberFormat="1" applyFont="1" applyAlignment="1">
      <alignment/>
    </xf>
    <xf numFmtId="7" fontId="0" fillId="0" borderId="0" xfId="44" applyNumberFormat="1" applyFont="1" applyBorder="1" applyAlignment="1">
      <alignment horizontal="right"/>
    </xf>
    <xf numFmtId="7" fontId="0" fillId="0" borderId="0" xfId="44" applyNumberFormat="1" applyFont="1" applyAlignment="1">
      <alignment horizontal="right"/>
    </xf>
    <xf numFmtId="0" fontId="0" fillId="0" borderId="10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44" applyFont="1" applyBorder="1" applyAlignment="1">
      <alignment horizontal="left"/>
    </xf>
    <xf numFmtId="49" fontId="0" fillId="0" borderId="0" xfId="44" applyNumberFormat="1" applyFont="1" applyBorder="1" applyAlignment="1">
      <alignment horizontal="left"/>
    </xf>
    <xf numFmtId="49" fontId="0" fillId="0" borderId="0" xfId="44" applyNumberFormat="1" applyFont="1" applyBorder="1" applyAlignment="1">
      <alignment/>
    </xf>
    <xf numFmtId="49" fontId="0" fillId="0" borderId="0" xfId="42" applyNumberFormat="1" applyFont="1" applyBorder="1" applyAlignment="1">
      <alignment/>
    </xf>
    <xf numFmtId="49" fontId="0" fillId="0" borderId="12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right"/>
    </xf>
    <xf numFmtId="171" fontId="0" fillId="0" borderId="0" xfId="42" applyNumberFormat="1" applyFont="1" applyBorder="1" applyAlignment="1">
      <alignment horizontal="left"/>
    </xf>
    <xf numFmtId="43" fontId="0" fillId="0" borderId="0" xfId="42" applyFont="1" applyBorder="1" applyAlignment="1">
      <alignment horizontal="right"/>
    </xf>
    <xf numFmtId="0" fontId="0" fillId="0" borderId="0" xfId="0" applyFill="1" applyBorder="1" applyAlignment="1">
      <alignment/>
    </xf>
    <xf numFmtId="166" fontId="0" fillId="0" borderId="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1" fontId="5" fillId="0" borderId="0" xfId="0" applyNumberFormat="1" applyFont="1" applyFill="1" applyBorder="1" applyAlignment="1">
      <alignment/>
    </xf>
    <xf numFmtId="165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6" xfId="42" applyNumberFormat="1" applyFont="1" applyBorder="1" applyAlignment="1">
      <alignment horizontal="center"/>
    </xf>
    <xf numFmtId="166" fontId="0" fillId="0" borderId="17" xfId="42" applyNumberFormat="1" applyFont="1" applyBorder="1" applyAlignment="1">
      <alignment/>
    </xf>
    <xf numFmtId="166" fontId="0" fillId="0" borderId="18" xfId="42" applyNumberFormat="1" applyFont="1" applyBorder="1" applyAlignment="1">
      <alignment horizontal="center"/>
    </xf>
    <xf numFmtId="166" fontId="0" fillId="0" borderId="19" xfId="42" applyNumberFormat="1" applyFont="1" applyBorder="1" applyAlignment="1">
      <alignment horizontal="center"/>
    </xf>
    <xf numFmtId="166" fontId="0" fillId="0" borderId="20" xfId="42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10" xfId="0" applyFill="1" applyBorder="1" applyAlignment="1">
      <alignment horizontal="left" indent="3"/>
    </xf>
    <xf numFmtId="43" fontId="0" fillId="0" borderId="0" xfId="42" applyNumberFormat="1" applyFont="1" applyFill="1" applyAlignment="1">
      <alignment/>
    </xf>
    <xf numFmtId="43" fontId="0" fillId="0" borderId="12" xfId="42" applyNumberFormat="1" applyFont="1" applyFill="1" applyBorder="1" applyAlignment="1">
      <alignment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>
      <alignment/>
    </xf>
    <xf numFmtId="43" fontId="0" fillId="0" borderId="11" xfId="42" applyBorder="1" applyAlignment="1">
      <alignment/>
    </xf>
    <xf numFmtId="43" fontId="0" fillId="0" borderId="15" xfId="42" applyBorder="1" applyAlignment="1">
      <alignment horizontal="center"/>
    </xf>
    <xf numFmtId="43" fontId="0" fillId="0" borderId="12" xfId="42" applyFont="1" applyBorder="1" applyAlignment="1">
      <alignment horizontal="center"/>
    </xf>
    <xf numFmtId="49" fontId="0" fillId="0" borderId="0" xfId="44" applyNumberFormat="1" applyBorder="1" applyAlignment="1">
      <alignment/>
    </xf>
    <xf numFmtId="7" fontId="0" fillId="0" borderId="0" xfId="42" applyNumberFormat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7" fontId="0" fillId="0" borderId="0" xfId="44" applyNumberFormat="1" applyFont="1" applyAlignment="1">
      <alignment horizontal="center" vertical="center"/>
    </xf>
    <xf numFmtId="169" fontId="0" fillId="0" borderId="0" xfId="44" applyNumberFormat="1" applyFont="1" applyAlignment="1">
      <alignment horizontal="center"/>
    </xf>
    <xf numFmtId="169" fontId="0" fillId="0" borderId="0" xfId="44" applyNumberFormat="1" applyFont="1" applyAlignment="1">
      <alignment horizontal="center" vertical="center"/>
    </xf>
    <xf numFmtId="39" fontId="0" fillId="0" borderId="0" xfId="42" applyNumberFormat="1" applyFont="1" applyAlignment="1">
      <alignment horizontal="center" vertical="center"/>
    </xf>
    <xf numFmtId="2" fontId="0" fillId="0" borderId="0" xfId="44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9" fontId="0" fillId="0" borderId="12" xfId="42" applyNumberFormat="1" applyFont="1" applyBorder="1" applyAlignment="1">
      <alignment horizontal="center" vertical="center"/>
    </xf>
    <xf numFmtId="2" fontId="0" fillId="0" borderId="12" xfId="44" applyNumberFormat="1" applyFont="1" applyBorder="1" applyAlignment="1">
      <alignment horizontal="center" vertical="center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Alignment="1" applyProtection="1">
      <alignment/>
      <protection locked="0"/>
    </xf>
    <xf numFmtId="165" fontId="0" fillId="0" borderId="12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left" indent="2"/>
    </xf>
    <xf numFmtId="166" fontId="5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43" fontId="0" fillId="0" borderId="12" xfId="0" applyNumberFormat="1" applyBorder="1" applyAlignment="1">
      <alignment horizontal="center"/>
    </xf>
    <xf numFmtId="0" fontId="0" fillId="0" borderId="0" xfId="42" applyNumberFormat="1" applyFont="1" applyBorder="1" applyAlignment="1">
      <alignment horizontal="left"/>
    </xf>
    <xf numFmtId="0" fontId="0" fillId="0" borderId="0" xfId="42" applyNumberFormat="1" applyFont="1" applyBorder="1" applyAlignment="1">
      <alignment/>
    </xf>
    <xf numFmtId="43" fontId="0" fillId="0" borderId="0" xfId="42" applyFont="1" applyFill="1" applyAlignment="1" applyProtection="1">
      <alignment/>
      <protection locked="0"/>
    </xf>
    <xf numFmtId="165" fontId="0" fillId="0" borderId="0" xfId="42" applyNumberFormat="1" applyFont="1" applyFill="1" applyAlignment="1">
      <alignment/>
    </xf>
    <xf numFmtId="166" fontId="0" fillId="0" borderId="0" xfId="42" applyNumberFormat="1" applyFont="1" applyBorder="1" applyAlignment="1">
      <alignment horizontal="left"/>
    </xf>
    <xf numFmtId="166" fontId="0" fillId="0" borderId="12" xfId="42" applyNumberFormat="1" applyFont="1" applyBorder="1" applyAlignment="1">
      <alignment horizontal="left"/>
    </xf>
    <xf numFmtId="166" fontId="0" fillId="0" borderId="11" xfId="42" applyNumberFormat="1" applyFont="1" applyBorder="1" applyAlignment="1">
      <alignment/>
    </xf>
    <xf numFmtId="166" fontId="0" fillId="0" borderId="10" xfId="42" applyNumberFormat="1" applyFont="1" applyBorder="1" applyAlignment="1">
      <alignment horizontal="left"/>
    </xf>
    <xf numFmtId="174" fontId="0" fillId="0" borderId="0" xfId="44" applyNumberFormat="1" applyFont="1" applyBorder="1" applyAlignment="1">
      <alignment/>
    </xf>
    <xf numFmtId="166" fontId="0" fillId="0" borderId="0" xfId="42" applyNumberFormat="1" applyFont="1" applyBorder="1" applyAlignment="1">
      <alignment horizontal="left"/>
    </xf>
    <xf numFmtId="166" fontId="0" fillId="0" borderId="0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22" xfId="42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6" fontId="5" fillId="0" borderId="0" xfId="42" applyNumberFormat="1" applyFont="1" applyBorder="1" applyAlignment="1">
      <alignment horizontal="center"/>
    </xf>
    <xf numFmtId="174" fontId="0" fillId="0" borderId="0" xfId="44" applyNumberFormat="1" applyFont="1" applyFill="1" applyBorder="1" applyAlignment="1">
      <alignment/>
    </xf>
    <xf numFmtId="174" fontId="0" fillId="0" borderId="0" xfId="44" applyNumberFormat="1" applyFont="1" applyBorder="1" applyAlignment="1">
      <alignment horizontal="right"/>
    </xf>
    <xf numFmtId="174" fontId="0" fillId="0" borderId="0" xfId="44" applyNumberFormat="1" applyFont="1" applyBorder="1" applyAlignment="1">
      <alignment horizontal="left"/>
    </xf>
    <xf numFmtId="166" fontId="0" fillId="0" borderId="0" xfId="42" applyNumberFormat="1" applyFont="1" applyFill="1" applyAlignment="1" applyProtection="1">
      <alignment/>
      <protection locked="0"/>
    </xf>
    <xf numFmtId="166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174" fontId="0" fillId="0" borderId="0" xfId="44" applyNumberFormat="1" applyFont="1" applyAlignment="1">
      <alignment/>
    </xf>
    <xf numFmtId="166" fontId="7" fillId="0" borderId="0" xfId="42" applyNumberFormat="1" applyFont="1" applyFill="1" applyAlignment="1">
      <alignment/>
    </xf>
    <xf numFmtId="4" fontId="7" fillId="0" borderId="14" xfId="57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/>
    </xf>
    <xf numFmtId="43" fontId="0" fillId="0" borderId="12" xfId="42" applyBorder="1" applyAlignment="1">
      <alignment horizontal="center"/>
    </xf>
    <xf numFmtId="186" fontId="0" fillId="0" borderId="0" xfId="42" applyNumberFormat="1" applyFont="1" applyAlignment="1">
      <alignment horizontal="center" vertical="center"/>
    </xf>
    <xf numFmtId="43" fontId="0" fillId="0" borderId="0" xfId="42" applyAlignment="1">
      <alignment horizontal="left"/>
    </xf>
    <xf numFmtId="43" fontId="0" fillId="0" borderId="12" xfId="42" applyBorder="1" applyAlignment="1">
      <alignment horizontal="left"/>
    </xf>
    <xf numFmtId="44" fontId="0" fillId="0" borderId="0" xfId="44" applyFont="1" applyAlignment="1">
      <alignment horizontal="center"/>
    </xf>
    <xf numFmtId="166" fontId="7" fillId="0" borderId="0" xfId="42" applyNumberFormat="1" applyFont="1" applyFill="1" applyAlignment="1" applyProtection="1">
      <alignment/>
      <protection locked="0"/>
    </xf>
    <xf numFmtId="166" fontId="7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2" fillId="0" borderId="0" xfId="42" applyNumberFormat="1" applyFont="1" applyBorder="1" applyAlignment="1">
      <alignment/>
    </xf>
    <xf numFmtId="166" fontId="7" fillId="0" borderId="12" xfId="42" applyNumberFormat="1" applyFont="1" applyFill="1" applyBorder="1" applyAlignment="1">
      <alignment/>
    </xf>
    <xf numFmtId="166" fontId="7" fillId="0" borderId="12" xfId="42" applyNumberFormat="1" applyFont="1" applyFill="1" applyBorder="1" applyAlignment="1" applyProtection="1">
      <alignment/>
      <protection locked="0"/>
    </xf>
    <xf numFmtId="4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0" fillId="0" borderId="0" xfId="0" applyFont="1" applyAlignment="1">
      <alignment/>
    </xf>
    <xf numFmtId="166" fontId="11" fillId="0" borderId="0" xfId="42" applyNumberFormat="1" applyFont="1" applyFill="1" applyAlignment="1">
      <alignment/>
    </xf>
    <xf numFmtId="166" fontId="11" fillId="0" borderId="10" xfId="42" applyNumberFormat="1" applyFont="1" applyFill="1" applyBorder="1" applyAlignment="1">
      <alignment/>
    </xf>
    <xf numFmtId="166" fontId="7" fillId="0" borderId="10" xfId="42" applyNumberFormat="1" applyFont="1" applyFill="1" applyBorder="1" applyAlignment="1">
      <alignment/>
    </xf>
    <xf numFmtId="166" fontId="11" fillId="0" borderId="0" xfId="42" applyNumberFormat="1" applyFont="1" applyFill="1" applyAlignment="1" applyProtection="1">
      <alignment/>
      <protection locked="0"/>
    </xf>
    <xf numFmtId="166" fontId="11" fillId="0" borderId="12" xfId="42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44" applyFont="1" applyFill="1" applyAlignment="1">
      <alignment/>
    </xf>
    <xf numFmtId="174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>
      <alignment/>
    </xf>
    <xf numFmtId="174" fontId="0" fillId="0" borderId="0" xfId="44" applyNumberFormat="1" applyFont="1" applyAlignment="1">
      <alignment/>
    </xf>
    <xf numFmtId="174" fontId="0" fillId="0" borderId="0" xfId="42" applyNumberFormat="1" applyFont="1" applyAlignment="1" applyProtection="1">
      <alignment/>
      <protection locked="0"/>
    </xf>
    <xf numFmtId="174" fontId="13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 applyProtection="1">
      <alignment/>
      <protection locked="0"/>
    </xf>
    <xf numFmtId="174" fontId="0" fillId="0" borderId="0" xfId="42" applyNumberFormat="1" applyFont="1" applyAlignment="1" applyProtection="1">
      <alignment/>
      <protection locked="0"/>
    </xf>
    <xf numFmtId="174" fontId="0" fillId="0" borderId="0" xfId="42" applyNumberFormat="1" applyFont="1" applyBorder="1" applyAlignment="1">
      <alignment/>
    </xf>
    <xf numFmtId="174" fontId="0" fillId="0" borderId="0" xfId="42" applyNumberFormat="1" applyFont="1" applyBorder="1" applyAlignment="1" applyProtection="1">
      <alignment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74" fontId="0" fillId="0" borderId="12" xfId="42" applyNumberFormat="1" applyFont="1" applyBorder="1" applyAlignment="1">
      <alignment/>
    </xf>
    <xf numFmtId="174" fontId="0" fillId="0" borderId="12" xfId="0" applyNumberFormat="1" applyFont="1" applyBorder="1" applyAlignment="1" applyProtection="1">
      <alignment/>
      <protection locked="0"/>
    </xf>
    <xf numFmtId="174" fontId="0" fillId="0" borderId="12" xfId="42" applyNumberFormat="1" applyFont="1" applyBorder="1" applyAlignment="1" applyProtection="1">
      <alignment/>
      <protection locked="0"/>
    </xf>
    <xf numFmtId="41" fontId="5" fillId="0" borderId="12" xfId="0" applyNumberFormat="1" applyFont="1" applyFill="1" applyBorder="1" applyAlignment="1">
      <alignment/>
    </xf>
    <xf numFmtId="10" fontId="0" fillId="0" borderId="0" xfId="44" applyNumberFormat="1" applyFont="1" applyAlignment="1">
      <alignment/>
    </xf>
    <xf numFmtId="43" fontId="0" fillId="0" borderId="0" xfId="0" applyNumberForma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23" xfId="42" applyFont="1" applyBorder="1" applyAlignment="1">
      <alignment horizontal="center"/>
    </xf>
    <xf numFmtId="166" fontId="0" fillId="0" borderId="12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6" fontId="0" fillId="0" borderId="10" xfId="42" applyNumberFormat="1" applyFont="1" applyFill="1" applyBorder="1" applyAlignment="1">
      <alignment horizontal="center"/>
    </xf>
    <xf numFmtId="166" fontId="0" fillId="0" borderId="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0" xfId="42" applyNumberFormat="1" applyFont="1" applyAlignment="1">
      <alignment horizontal="center"/>
    </xf>
    <xf numFmtId="166" fontId="0" fillId="0" borderId="24" xfId="42" applyNumberFormat="1" applyFont="1" applyBorder="1" applyAlignment="1">
      <alignment horizontal="center"/>
    </xf>
    <xf numFmtId="166" fontId="0" fillId="0" borderId="25" xfId="42" applyNumberFormat="1" applyFont="1" applyBorder="1" applyAlignment="1">
      <alignment horizontal="center"/>
    </xf>
    <xf numFmtId="43" fontId="0" fillId="0" borderId="12" xfId="42" applyBorder="1" applyAlignment="1">
      <alignment horizontal="center"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23" xfId="42" applyBorder="1" applyAlignment="1">
      <alignment horizontal="center"/>
    </xf>
    <xf numFmtId="49" fontId="0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wr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37">
      <selection activeCell="A43" sqref="A43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4.00390625" style="0" customWidth="1"/>
    <col min="4" max="4" width="17.57421875" style="0" customWidth="1"/>
    <col min="5" max="5" width="14.7109375" style="0" customWidth="1"/>
    <col min="6" max="6" width="3.0039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208" t="s">
        <v>95</v>
      </c>
      <c r="B1" s="208"/>
      <c r="C1" s="208"/>
      <c r="D1" s="208"/>
      <c r="E1" s="208"/>
      <c r="F1" s="208"/>
      <c r="G1" s="208"/>
      <c r="H1" s="208"/>
      <c r="I1" s="208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208" t="s">
        <v>94</v>
      </c>
      <c r="B3" s="208"/>
      <c r="C3" s="208"/>
      <c r="D3" s="208"/>
      <c r="E3" s="208"/>
      <c r="F3" s="208"/>
      <c r="G3" s="208"/>
      <c r="H3" s="208"/>
      <c r="I3" s="208"/>
    </row>
    <row r="4" spans="1:9" ht="12.75">
      <c r="A4" s="209" t="s">
        <v>190</v>
      </c>
      <c r="B4" s="209"/>
      <c r="C4" s="209"/>
      <c r="D4" s="209"/>
      <c r="E4" s="209"/>
      <c r="F4" s="209"/>
      <c r="G4" s="209"/>
      <c r="H4" s="209"/>
      <c r="I4" s="209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210" t="s">
        <v>99</v>
      </c>
      <c r="D6" s="210"/>
      <c r="E6" s="210"/>
      <c r="F6" s="210"/>
      <c r="G6" s="210"/>
      <c r="H6" s="6"/>
      <c r="I6" s="99" t="s">
        <v>147</v>
      </c>
    </row>
    <row r="7" spans="1:9" ht="12.75">
      <c r="A7" s="3" t="s">
        <v>115</v>
      </c>
      <c r="B7" s="3"/>
      <c r="C7" s="6"/>
      <c r="D7" s="3"/>
      <c r="E7" s="3"/>
      <c r="F7" s="3"/>
      <c r="G7" s="205" t="s">
        <v>187</v>
      </c>
      <c r="H7" s="6"/>
      <c r="I7" s="99" t="s">
        <v>148</v>
      </c>
    </row>
    <row r="8" spans="1:9" ht="12.75">
      <c r="A8" t="s">
        <v>35</v>
      </c>
      <c r="B8" s="64" t="s">
        <v>143</v>
      </c>
      <c r="C8" s="6"/>
      <c r="D8" s="73" t="s">
        <v>144</v>
      </c>
      <c r="E8" s="3"/>
      <c r="F8" s="3"/>
      <c r="G8" s="206"/>
      <c r="H8" s="6"/>
      <c r="I8" s="99" t="s">
        <v>100</v>
      </c>
    </row>
    <row r="9" spans="1:9" ht="13.5" thickBot="1">
      <c r="A9" s="4" t="s">
        <v>116</v>
      </c>
      <c r="B9" s="72" t="s">
        <v>77</v>
      </c>
      <c r="C9" s="72" t="s">
        <v>145</v>
      </c>
      <c r="D9" s="72" t="s">
        <v>97</v>
      </c>
      <c r="E9" s="7" t="s">
        <v>98</v>
      </c>
      <c r="F9" s="134"/>
      <c r="G9" s="207"/>
      <c r="H9" s="7"/>
      <c r="I9" s="100" t="s">
        <v>152</v>
      </c>
    </row>
    <row r="10" spans="1:9" s="47" customFormat="1" ht="12.75">
      <c r="A10" s="76" t="s">
        <v>76</v>
      </c>
      <c r="B10" s="70">
        <f>+C10+I10</f>
        <v>13050.920062004587</v>
      </c>
      <c r="C10" s="70">
        <f>SUM(D10:G10)</f>
        <v>12531.463320201101</v>
      </c>
      <c r="D10" s="71">
        <f>+Tbl2!L11</f>
        <v>11255.935923268655</v>
      </c>
      <c r="E10" s="71">
        <f>+Tbl2!C11-Tbl2!I11</f>
        <v>598.2664651068844</v>
      </c>
      <c r="F10" s="71"/>
      <c r="G10" s="170">
        <f>'Tbl 10'!O9/Tbl11!C9</f>
        <v>677.260931825561</v>
      </c>
      <c r="H10" s="71"/>
      <c r="I10" s="187">
        <f>Allexp!X10/Tbl11!C9</f>
        <v>519.4567418034856</v>
      </c>
    </row>
    <row r="11" spans="1:9" ht="12.75">
      <c r="A11" s="3"/>
      <c r="B11" s="55"/>
      <c r="C11" s="56"/>
      <c r="D11" s="57"/>
      <c r="E11" s="57"/>
      <c r="F11" s="57"/>
      <c r="G11" s="49"/>
      <c r="H11" s="49"/>
      <c r="I11" s="101"/>
    </row>
    <row r="12" spans="1:10" ht="12.75">
      <c r="A12" s="3" t="s">
        <v>52</v>
      </c>
      <c r="B12" s="63">
        <f>+C12+I12</f>
        <v>12375.70583522529</v>
      </c>
      <c r="C12" s="56">
        <f>SUM(D12:G12)</f>
        <v>12126.856466119456</v>
      </c>
      <c r="D12" s="57">
        <f>+Tbl2!L13</f>
        <v>10834.295172240658</v>
      </c>
      <c r="E12" s="57">
        <f>+Tbl2!C13-Tbl2!I13</f>
        <v>622.1407341512404</v>
      </c>
      <c r="F12" s="57"/>
      <c r="G12" s="49">
        <f>'Tbl 10'!O11/Tbl11!C11</f>
        <v>670.4205597275585</v>
      </c>
      <c r="H12" s="49"/>
      <c r="I12" s="101">
        <f>Allexp!X12/Tbl11!C11</f>
        <v>248.84936910583303</v>
      </c>
      <c r="J12" s="31"/>
    </row>
    <row r="13" spans="1:9" ht="12.75">
      <c r="A13" s="3" t="s">
        <v>53</v>
      </c>
      <c r="B13" s="63">
        <f>+C13+I13</f>
        <v>12177.256104242713</v>
      </c>
      <c r="C13" s="56">
        <f aca="true" t="shared" si="0" ref="C13:C39">SUM(D13:G13)</f>
        <v>11545.228181483579</v>
      </c>
      <c r="D13" s="57">
        <f>+Tbl2!L14</f>
        <v>10411.552632957215</v>
      </c>
      <c r="E13" s="57">
        <f>+Tbl2!C14-Tbl2!I14</f>
        <v>516.5419125064091</v>
      </c>
      <c r="F13" s="57"/>
      <c r="G13" s="49">
        <f>'Tbl 10'!O12/Tbl11!C12</f>
        <v>617.1336360199541</v>
      </c>
      <c r="H13" s="49"/>
      <c r="I13" s="101">
        <f>Allexp!X13/Tbl11!C12</f>
        <v>632.0279227591349</v>
      </c>
    </row>
    <row r="14" spans="1:9" ht="12.75">
      <c r="A14" s="3" t="s">
        <v>75</v>
      </c>
      <c r="B14" s="63">
        <f>+C14+I14</f>
        <v>14119.349992927158</v>
      </c>
      <c r="C14" s="62">
        <f t="shared" si="0"/>
        <v>13987.994192850332</v>
      </c>
      <c r="D14" s="57">
        <f>+Tbl2!L15</f>
        <v>12883.954279887163</v>
      </c>
      <c r="E14" s="57">
        <f>+Tbl2!C15-Tbl2!I15</f>
        <v>428.8710229090957</v>
      </c>
      <c r="F14" s="57"/>
      <c r="G14" s="49">
        <f>'Tbl 10'!O13/Tbl11!C13</f>
        <v>675.1688900540743</v>
      </c>
      <c r="H14" s="49"/>
      <c r="I14" s="101">
        <f>Allexp!X14/Tbl11!C13</f>
        <v>131.3558000768268</v>
      </c>
    </row>
    <row r="15" spans="1:9" ht="12.75">
      <c r="A15" s="3" t="s">
        <v>54</v>
      </c>
      <c r="B15" s="63">
        <f>+C15+I15</f>
        <v>11897.437636174656</v>
      </c>
      <c r="C15" s="56">
        <f t="shared" si="0"/>
        <v>11618.75282394326</v>
      </c>
      <c r="D15" s="57">
        <f>+Tbl2!L16</f>
        <v>10514.079517726967</v>
      </c>
      <c r="E15" s="57">
        <f>+Tbl2!C16-Tbl2!I16</f>
        <v>444.38915007885043</v>
      </c>
      <c r="F15" s="57"/>
      <c r="G15" s="49">
        <f>'Tbl 10'!O14/Tbl11!C14</f>
        <v>660.2841561374422</v>
      </c>
      <c r="H15" s="49"/>
      <c r="I15" s="101">
        <f>Allexp!X15/Tbl11!C14</f>
        <v>278.6848122313972</v>
      </c>
    </row>
    <row r="16" spans="1:9" ht="12.75">
      <c r="A16" s="3" t="s">
        <v>55</v>
      </c>
      <c r="B16" s="63">
        <f>+C16+I16</f>
        <v>11572.861332329696</v>
      </c>
      <c r="C16" s="56">
        <f t="shared" si="0"/>
        <v>11194.858022639763</v>
      </c>
      <c r="D16" s="57">
        <f>+Tbl2!L17</f>
        <v>9850.18135317449</v>
      </c>
      <c r="E16" s="57">
        <f>+Tbl2!C17-Tbl2!I17</f>
        <v>667.4161964042723</v>
      </c>
      <c r="F16" s="57"/>
      <c r="G16" s="49">
        <f>'Tbl 10'!O15/Tbl11!C15</f>
        <v>677.260473061</v>
      </c>
      <c r="H16" s="49"/>
      <c r="I16" s="101">
        <f>Allexp!X16/Tbl11!C15</f>
        <v>378.0033096899337</v>
      </c>
    </row>
    <row r="17" spans="1:9" ht="12.75">
      <c r="A17" s="3"/>
      <c r="B17" s="56"/>
      <c r="C17" s="56"/>
      <c r="D17" s="57"/>
      <c r="E17" s="57"/>
      <c r="F17" s="57"/>
      <c r="G17" s="49"/>
      <c r="H17" s="49"/>
      <c r="I17" s="101"/>
    </row>
    <row r="18" spans="1:9" ht="12.75">
      <c r="A18" s="3" t="s">
        <v>56</v>
      </c>
      <c r="B18" s="56">
        <f>+C18+I18</f>
        <v>10927.559223051901</v>
      </c>
      <c r="C18" s="56">
        <f t="shared" si="0"/>
        <v>10740.279248705849</v>
      </c>
      <c r="D18" s="57">
        <f>+Tbl2!L19</f>
        <v>9465.95570846122</v>
      </c>
      <c r="E18" s="57">
        <f>+Tbl2!C19-Tbl2!I19</f>
        <v>665.0875697466672</v>
      </c>
      <c r="F18" s="57"/>
      <c r="G18" s="49">
        <f>'Tbl 10'!O17/Tbl11!C17</f>
        <v>609.2359704979614</v>
      </c>
      <c r="H18" s="49"/>
      <c r="I18" s="101">
        <f>Allexp!X18/Tbl11!C17</f>
        <v>187.27997434605342</v>
      </c>
    </row>
    <row r="19" spans="1:9" ht="12.75">
      <c r="A19" s="3" t="s">
        <v>57</v>
      </c>
      <c r="B19" s="56">
        <f>+C19+I19</f>
        <v>11402.885154549102</v>
      </c>
      <c r="C19" s="56">
        <f t="shared" si="0"/>
        <v>11031.379863593813</v>
      </c>
      <c r="D19" s="57">
        <f>+Tbl2!L20</f>
        <v>9733.917889181117</v>
      </c>
      <c r="E19" s="57">
        <f>+Tbl2!C20-Tbl2!I20</f>
        <v>681.5374703338839</v>
      </c>
      <c r="F19" s="57"/>
      <c r="G19" s="49">
        <f>'Tbl 10'!O18/Tbl11!C18</f>
        <v>615.9245040788124</v>
      </c>
      <c r="H19" s="49"/>
      <c r="I19" s="101">
        <f>Allexp!X19/Tbl11!C18</f>
        <v>371.50529095528907</v>
      </c>
    </row>
    <row r="20" spans="1:9" ht="12.75">
      <c r="A20" s="3" t="s">
        <v>58</v>
      </c>
      <c r="B20" s="56">
        <f>+C20+I20</f>
        <v>11428.688221667664</v>
      </c>
      <c r="C20" s="56">
        <f t="shared" si="0"/>
        <v>10914.291779972766</v>
      </c>
      <c r="D20" s="57">
        <f>+Tbl2!L21</f>
        <v>9702.934232707981</v>
      </c>
      <c r="E20" s="57">
        <f>+Tbl2!C21-Tbl2!I21</f>
        <v>570.8994512009704</v>
      </c>
      <c r="F20" s="57"/>
      <c r="G20" s="49">
        <f>'Tbl 10'!O19/Tbl11!C19</f>
        <v>640.4580960638149</v>
      </c>
      <c r="H20" s="49"/>
      <c r="I20" s="101">
        <f>Allexp!X20/Tbl11!C19</f>
        <v>514.3964416948983</v>
      </c>
    </row>
    <row r="21" spans="1:9" ht="12.75">
      <c r="A21" s="3" t="s">
        <v>59</v>
      </c>
      <c r="B21" s="56">
        <f>+C21+I21</f>
        <v>11600.95852548638</v>
      </c>
      <c r="C21" s="56">
        <f t="shared" si="0"/>
        <v>11368.917944036277</v>
      </c>
      <c r="D21" s="57">
        <f>+Tbl2!L22</f>
        <v>9985.730326206543</v>
      </c>
      <c r="E21" s="57">
        <f>+Tbl2!C22-Tbl2!I22</f>
        <v>794.9019709320019</v>
      </c>
      <c r="F21" s="57"/>
      <c r="G21" s="49">
        <f>'Tbl 10'!O20/Tbl11!C20</f>
        <v>588.2856468977324</v>
      </c>
      <c r="H21" s="49"/>
      <c r="I21" s="101">
        <f>Allexp!X21/Tbl11!C20</f>
        <v>232.0405814501033</v>
      </c>
    </row>
    <row r="22" spans="1:9" ht="12.75">
      <c r="A22" s="3" t="s">
        <v>60</v>
      </c>
      <c r="B22" s="56">
        <f>+C22+I22</f>
        <v>12681.596969326381</v>
      </c>
      <c r="C22" s="56">
        <f t="shared" si="0"/>
        <v>12351.365764283411</v>
      </c>
      <c r="D22" s="57">
        <f>+Tbl2!L23</f>
        <v>11014.047352329706</v>
      </c>
      <c r="E22" s="57">
        <f>+Tbl2!C23-Tbl2!I23</f>
        <v>679.650896639132</v>
      </c>
      <c r="F22" s="57"/>
      <c r="G22" s="49">
        <f>'Tbl 10'!O21/Tbl11!C21</f>
        <v>657.6675153145741</v>
      </c>
      <c r="H22" s="49"/>
      <c r="I22" s="101">
        <f>Allexp!X22/Tbl11!C21</f>
        <v>330.23120504296975</v>
      </c>
    </row>
    <row r="23" spans="1:9" ht="12.75">
      <c r="A23" s="3"/>
      <c r="B23" s="56"/>
      <c r="C23" s="56"/>
      <c r="D23" s="57"/>
      <c r="E23" s="57"/>
      <c r="F23" s="57"/>
      <c r="G23" s="49"/>
      <c r="H23" s="49"/>
      <c r="I23" s="101"/>
    </row>
    <row r="24" spans="1:9" ht="12.75">
      <c r="A24" s="3" t="s">
        <v>61</v>
      </c>
      <c r="B24" s="56">
        <f>+C24+I24</f>
        <v>11997.295805927628</v>
      </c>
      <c r="C24" s="56">
        <f t="shared" si="0"/>
        <v>11368.253159954627</v>
      </c>
      <c r="D24" s="57">
        <f>+Tbl2!L25</f>
        <v>10317.29397201073</v>
      </c>
      <c r="E24" s="57">
        <f>+Tbl2!C25-Tbl2!I25</f>
        <v>450.69694267361956</v>
      </c>
      <c r="F24" s="57"/>
      <c r="G24" s="49">
        <f>'Tbl 10'!O23/Tbl11!C23</f>
        <v>600.2622452702786</v>
      </c>
      <c r="H24" s="49"/>
      <c r="I24" s="101">
        <f>Allexp!X24/Tbl11!C23</f>
        <v>629.0426459729997</v>
      </c>
    </row>
    <row r="25" spans="1:9" ht="12.75">
      <c r="A25" s="3" t="s">
        <v>62</v>
      </c>
      <c r="B25" s="56">
        <f>+C25+I25</f>
        <v>11804.13997686112</v>
      </c>
      <c r="C25" s="56">
        <f t="shared" si="0"/>
        <v>11695.915872380188</v>
      </c>
      <c r="D25" s="57">
        <f>+Tbl2!L26</f>
        <v>10100.723049882079</v>
      </c>
      <c r="E25" s="57">
        <f>+Tbl2!C26-Tbl2!I26</f>
        <v>925.8794241979267</v>
      </c>
      <c r="F25" s="57"/>
      <c r="G25" s="49">
        <f>'Tbl 10'!O24/Tbl11!C24</f>
        <v>669.3133983001824</v>
      </c>
      <c r="H25" s="49"/>
      <c r="I25" s="101">
        <f>Allexp!X25/Tbl11!C24</f>
        <v>108.22410448093267</v>
      </c>
    </row>
    <row r="26" spans="1:9" ht="12.75">
      <c r="A26" s="3" t="s">
        <v>63</v>
      </c>
      <c r="B26" s="56">
        <f>+C26+I26</f>
        <v>11447.441077000118</v>
      </c>
      <c r="C26" s="56">
        <f t="shared" si="0"/>
        <v>11140.837069707128</v>
      </c>
      <c r="D26" s="57">
        <f>+Tbl2!L27</f>
        <v>9837.308264704752</v>
      </c>
      <c r="E26" s="57">
        <f>+Tbl2!C27-Tbl2!I27</f>
        <v>690.5392437374012</v>
      </c>
      <c r="F26" s="57"/>
      <c r="G26" s="49">
        <f>'Tbl 10'!O25/Tbl11!C25</f>
        <v>612.9895612649744</v>
      </c>
      <c r="H26" s="49"/>
      <c r="I26" s="101">
        <f>Allexp!X26/Tbl11!C25</f>
        <v>306.60400729299073</v>
      </c>
    </row>
    <row r="27" spans="1:9" ht="12.75">
      <c r="A27" s="3" t="s">
        <v>64</v>
      </c>
      <c r="B27" s="56">
        <f>+C27+I27</f>
        <v>13844.16183837453</v>
      </c>
      <c r="C27" s="56">
        <f t="shared" si="0"/>
        <v>13174.184738569524</v>
      </c>
      <c r="D27" s="57">
        <f>+Tbl2!L28</f>
        <v>11784.72228925482</v>
      </c>
      <c r="E27" s="57">
        <f>+Tbl2!C28-Tbl2!I28</f>
        <v>625.271351413352</v>
      </c>
      <c r="F27" s="57"/>
      <c r="G27" s="49">
        <f>'Tbl 10'!O26/Tbl11!C26</f>
        <v>764.191097901352</v>
      </c>
      <c r="H27" s="49"/>
      <c r="I27" s="101">
        <f>Allexp!X27/Tbl11!C26</f>
        <v>669.9770998050062</v>
      </c>
    </row>
    <row r="28" spans="1:9" ht="12.75">
      <c r="A28" s="3" t="s">
        <v>65</v>
      </c>
      <c r="B28" s="56">
        <f>+C28+I28</f>
        <v>12677.007037788653</v>
      </c>
      <c r="C28" s="56">
        <f t="shared" si="0"/>
        <v>12677.007037788653</v>
      </c>
      <c r="D28" s="57">
        <f>+Tbl2!L29</f>
        <v>11072.12627352672</v>
      </c>
      <c r="E28" s="57">
        <f>+Tbl2!C29-Tbl2!I29</f>
        <v>847.794615680501</v>
      </c>
      <c r="F28" s="57"/>
      <c r="G28" s="49">
        <f>'Tbl 10'!O27/Tbl11!C27</f>
        <v>757.0861485814332</v>
      </c>
      <c r="H28" s="49"/>
      <c r="I28" s="101">
        <f>Allexp!X28/Tbl11!C27</f>
        <v>0</v>
      </c>
    </row>
    <row r="29" spans="1:9" ht="12.75">
      <c r="A29" s="3"/>
      <c r="B29" s="56"/>
      <c r="C29" s="56"/>
      <c r="D29" s="57"/>
      <c r="E29" s="57"/>
      <c r="F29" s="57"/>
      <c r="G29" s="49"/>
      <c r="H29" s="49"/>
      <c r="I29" s="101"/>
    </row>
    <row r="30" spans="1:9" ht="12.75">
      <c r="A30" s="138" t="s">
        <v>154</v>
      </c>
      <c r="B30" s="56">
        <f>+C30+I30</f>
        <v>15659.102027590001</v>
      </c>
      <c r="C30" s="56">
        <f t="shared" si="0"/>
        <v>14543.269983463702</v>
      </c>
      <c r="D30" s="57">
        <f>+Tbl2!L31</f>
        <v>13089.299545076647</v>
      </c>
      <c r="E30" s="57">
        <f>+Tbl2!C31-Tbl2!I31</f>
        <v>608.5793681342202</v>
      </c>
      <c r="F30" s="57"/>
      <c r="G30" s="49">
        <f>'Tbl 10'!O29/Tbl11!C29</f>
        <v>845.3910702528348</v>
      </c>
      <c r="H30" s="49"/>
      <c r="I30" s="101">
        <f>Allexp!X30/Tbl11!C29</f>
        <v>1115.8320441262983</v>
      </c>
    </row>
    <row r="31" spans="1:9" ht="12.75">
      <c r="A31" s="3" t="s">
        <v>67</v>
      </c>
      <c r="B31" s="56">
        <f>+C31+I31</f>
        <v>13390.985785161758</v>
      </c>
      <c r="C31" s="56">
        <f t="shared" si="0"/>
        <v>13023.849884685236</v>
      </c>
      <c r="D31" s="57">
        <f>+Tbl2!L32</f>
        <v>11636.024955413304</v>
      </c>
      <c r="E31" s="57">
        <f>+Tbl2!C32-Tbl2!I32</f>
        <v>768.1131864967938</v>
      </c>
      <c r="F31" s="57"/>
      <c r="G31" s="49">
        <f>'Tbl 10'!O30/Tbl11!C30</f>
        <v>619.711742775139</v>
      </c>
      <c r="H31" s="49"/>
      <c r="I31" s="101">
        <f>Allexp!X31/Tbl11!C30</f>
        <v>367.1359004765221</v>
      </c>
    </row>
    <row r="32" spans="1:9" ht="12.75">
      <c r="A32" s="3" t="s">
        <v>68</v>
      </c>
      <c r="B32" s="56">
        <f>+C32+I32</f>
        <v>12248.662021413389</v>
      </c>
      <c r="C32" s="56">
        <f t="shared" si="0"/>
        <v>10633.586313538195</v>
      </c>
      <c r="D32" s="57">
        <f>+Tbl2!L33</f>
        <v>9284.927397853413</v>
      </c>
      <c r="E32" s="57">
        <f>+Tbl2!C33-Tbl2!I33</f>
        <v>757.804479491957</v>
      </c>
      <c r="F32" s="57"/>
      <c r="G32" s="49">
        <f>'Tbl 10'!O31/Tbl11!C31</f>
        <v>590.8544361928255</v>
      </c>
      <c r="H32" s="49"/>
      <c r="I32" s="101">
        <f>Allexp!X32/Tbl11!C31</f>
        <v>1615.0757078751935</v>
      </c>
    </row>
    <row r="33" spans="1:9" ht="12.75">
      <c r="A33" s="3" t="s">
        <v>69</v>
      </c>
      <c r="B33" s="56">
        <f>+C33+I33</f>
        <v>11256.130188420339</v>
      </c>
      <c r="C33" s="56">
        <f t="shared" si="0"/>
        <v>10828.813262913305</v>
      </c>
      <c r="D33" s="57">
        <f>+Tbl2!L34</f>
        <v>9426.23508295801</v>
      </c>
      <c r="E33" s="57">
        <f>+Tbl2!C34-Tbl2!I34</f>
        <v>789.122546708666</v>
      </c>
      <c r="F33" s="57"/>
      <c r="G33" s="49">
        <f>'Tbl 10'!O32/Tbl11!C32</f>
        <v>613.4556332466298</v>
      </c>
      <c r="H33" s="49"/>
      <c r="I33" s="101">
        <f>Allexp!X33/Tbl11!C32</f>
        <v>427.31692550703343</v>
      </c>
    </row>
    <row r="34" spans="1:9" ht="12.75">
      <c r="A34" s="3" t="s">
        <v>70</v>
      </c>
      <c r="B34" s="56">
        <f>+C34+I34</f>
        <v>14262.466302406632</v>
      </c>
      <c r="C34" s="56">
        <f t="shared" si="0"/>
        <v>13950.271293123127</v>
      </c>
      <c r="D34" s="57">
        <f>+Tbl2!L35</f>
        <v>12312.96786705092</v>
      </c>
      <c r="E34" s="57">
        <f>+Tbl2!C35-Tbl2!I35</f>
        <v>922.2704669950344</v>
      </c>
      <c r="F34" s="57"/>
      <c r="G34" s="49">
        <f>'Tbl 10'!O33/Tbl11!C33</f>
        <v>715.0329590771724</v>
      </c>
      <c r="H34" s="49"/>
      <c r="I34" s="101">
        <f>Allexp!X34/Tbl11!C33</f>
        <v>312.195009283505</v>
      </c>
    </row>
    <row r="35" spans="2:9" ht="12.75">
      <c r="B35" s="30"/>
      <c r="C35" s="56"/>
      <c r="D35" s="57"/>
      <c r="E35" s="57"/>
      <c r="F35" s="57"/>
      <c r="G35" s="49"/>
      <c r="H35" s="49"/>
      <c r="I35" s="101"/>
    </row>
    <row r="36" spans="1:10" ht="12.75">
      <c r="A36" s="3" t="s">
        <v>71</v>
      </c>
      <c r="B36" s="56">
        <f>+C36+I36</f>
        <v>11273.96730128897</v>
      </c>
      <c r="C36" s="56">
        <f t="shared" si="0"/>
        <v>10702.240362906503</v>
      </c>
      <c r="D36" s="57">
        <f>+Tbl2!L37</f>
        <v>9583.331952710778</v>
      </c>
      <c r="E36" s="57">
        <f>+Tbl2!C37-Tbl2!I37</f>
        <v>475.2141426798007</v>
      </c>
      <c r="F36" s="57"/>
      <c r="G36" s="49">
        <f>'Tbl 10'!O35/Tbl11!C35</f>
        <v>643.6942675159236</v>
      </c>
      <c r="H36" s="49"/>
      <c r="I36" s="101">
        <f>Allexp!X36/Tbl11!C35</f>
        <v>571.7269383824673</v>
      </c>
      <c r="J36" s="31"/>
    </row>
    <row r="37" spans="1:9" ht="12.75">
      <c r="A37" s="3" t="s">
        <v>72</v>
      </c>
      <c r="B37" s="56">
        <f>+C37+I37</f>
        <v>11131.286879665075</v>
      </c>
      <c r="C37" s="56">
        <f t="shared" si="0"/>
        <v>10891.361136059544</v>
      </c>
      <c r="D37" s="57">
        <f>+Tbl2!L38</f>
        <v>9877.467084321475</v>
      </c>
      <c r="E37" s="57">
        <f>+Tbl2!C38-Tbl2!I38</f>
        <v>429.30607827317544</v>
      </c>
      <c r="F37" s="57"/>
      <c r="G37" s="49">
        <f>'Tbl 10'!O36/Tbl11!C36</f>
        <v>584.5879734648933</v>
      </c>
      <c r="H37" s="49"/>
      <c r="I37" s="101">
        <f>Allexp!X37/Tbl11!C36</f>
        <v>239.92574360553044</v>
      </c>
    </row>
    <row r="38" spans="1:9" ht="12.75">
      <c r="A38" s="3" t="s">
        <v>73</v>
      </c>
      <c r="B38" s="56">
        <f>+C38+I38</f>
        <v>12485.003424139826</v>
      </c>
      <c r="C38" s="56">
        <f t="shared" si="0"/>
        <v>11754.41760423501</v>
      </c>
      <c r="D38" s="57">
        <f>+Tbl2!L39</f>
        <v>10529.396024042391</v>
      </c>
      <c r="E38" s="57">
        <f>+Tbl2!C39-Tbl2!I39</f>
        <v>553.796913719767</v>
      </c>
      <c r="F38" s="57"/>
      <c r="G38" s="49">
        <f>'Tbl 10'!O37/Tbl11!C37</f>
        <v>671.2246664728515</v>
      </c>
      <c r="H38" s="49"/>
      <c r="I38" s="101">
        <f>Allexp!X38/Tbl11!C37</f>
        <v>730.5858199048165</v>
      </c>
    </row>
    <row r="39" spans="1:9" ht="12.75">
      <c r="A39" s="8" t="s">
        <v>74</v>
      </c>
      <c r="B39" s="48">
        <f>+C39+I39</f>
        <v>15153.152557405676</v>
      </c>
      <c r="C39" s="48">
        <f t="shared" si="0"/>
        <v>14459.288958502473</v>
      </c>
      <c r="D39" s="48">
        <f>+Tbl2!L40</f>
        <v>12849.325702731268</v>
      </c>
      <c r="E39" s="136">
        <f>+Tbl2!C40-Tbl2!I40</f>
        <v>806.7676858504001</v>
      </c>
      <c r="F39" s="48"/>
      <c r="G39" s="48">
        <f>'Tbl 10'!O38/Tbl11!C38</f>
        <v>803.1955699208039</v>
      </c>
      <c r="H39" s="48"/>
      <c r="I39" s="102">
        <f>Allexp!X39/Tbl11!C38</f>
        <v>693.8635989032031</v>
      </c>
    </row>
    <row r="40" spans="1:9" ht="12.75">
      <c r="A40" s="3" t="s">
        <v>193</v>
      </c>
      <c r="I40" s="31"/>
    </row>
    <row r="41" ht="12.75">
      <c r="A41" s="89" t="s">
        <v>153</v>
      </c>
    </row>
    <row r="42" ht="12.75">
      <c r="A42" t="s">
        <v>180</v>
      </c>
    </row>
    <row r="44" ht="12.75">
      <c r="A44" s="65"/>
    </row>
  </sheetData>
  <sheetProtection password="CAF5" sheet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/ 2009 revised 1-20-2010&amp;C- 1 -&amp;R&amp;"Arial,Italic"&amp;9Selected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zoomScale="85" zoomScaleNormal="85" workbookViewId="0" topLeftCell="A17">
      <selection activeCell="I23" sqref="I23"/>
    </sheetView>
  </sheetViews>
  <sheetFormatPr defaultColWidth="9.140625" defaultRowHeight="12.75"/>
  <cols>
    <col min="1" max="1" width="14.7109375" style="14" customWidth="1"/>
    <col min="2" max="2" width="13.851562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4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384" width="9.140625" style="16" customWidth="1"/>
  </cols>
  <sheetData>
    <row r="1" spans="1:14" ht="12.75">
      <c r="A1" s="225" t="s">
        <v>137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3" spans="1:14" ht="12.75">
      <c r="A3" s="225" t="s">
        <v>191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115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8" t="s">
        <v>37</v>
      </c>
      <c r="J6" s="18"/>
      <c r="K6" s="18" t="s">
        <v>36</v>
      </c>
      <c r="L6" s="18"/>
      <c r="M6" s="18" t="s">
        <v>45</v>
      </c>
      <c r="N6" s="18"/>
      <c r="O6" s="18" t="s">
        <v>85</v>
      </c>
    </row>
    <row r="7" spans="1:15" ht="12.75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12" t="s">
        <v>162</v>
      </c>
      <c r="O7" s="18" t="s">
        <v>86</v>
      </c>
    </row>
    <row r="8" spans="1:15" ht="13.5" thickBot="1">
      <c r="A8" s="4" t="s">
        <v>116</v>
      </c>
      <c r="B8" s="20" t="s">
        <v>84</v>
      </c>
      <c r="C8" s="20" t="s">
        <v>25</v>
      </c>
      <c r="D8" s="20" t="s">
        <v>25</v>
      </c>
      <c r="E8" s="20" t="s">
        <v>28</v>
      </c>
      <c r="F8" s="20" t="s">
        <v>31</v>
      </c>
      <c r="G8" s="20" t="s">
        <v>33</v>
      </c>
      <c r="H8" s="20" t="s">
        <v>35</v>
      </c>
      <c r="I8" s="20" t="s">
        <v>39</v>
      </c>
      <c r="J8" s="20" t="s">
        <v>39</v>
      </c>
      <c r="K8" s="20" t="s">
        <v>42</v>
      </c>
      <c r="L8" s="20" t="s">
        <v>44</v>
      </c>
      <c r="M8" s="20" t="s">
        <v>44</v>
      </c>
      <c r="N8" s="7" t="s">
        <v>48</v>
      </c>
      <c r="O8" s="20" t="s">
        <v>87</v>
      </c>
    </row>
    <row r="9" spans="1:15" ht="12.75">
      <c r="A9" s="76" t="s">
        <v>76</v>
      </c>
      <c r="B9" s="69">
        <f>SUM(B11:B38)</f>
        <v>9914621151.389997</v>
      </c>
      <c r="C9" s="69">
        <f>SUM(C11:C38)</f>
        <v>296449626.20999986</v>
      </c>
      <c r="D9" s="69">
        <f aca="true" t="shared" si="0" ref="D9:N9">SUM(D11:D38)</f>
        <v>717548066.8599999</v>
      </c>
      <c r="E9" s="69">
        <f t="shared" si="0"/>
        <v>4005910141.8300004</v>
      </c>
      <c r="F9" s="69">
        <f t="shared" si="0"/>
        <v>226201097.03</v>
      </c>
      <c r="G9" s="69">
        <f t="shared" si="0"/>
        <v>151426527.26000002</v>
      </c>
      <c r="H9" s="69">
        <f t="shared" si="0"/>
        <v>1099189125.1400003</v>
      </c>
      <c r="I9" s="69">
        <f t="shared" si="0"/>
        <v>81499064.06</v>
      </c>
      <c r="J9" s="69">
        <f t="shared" si="0"/>
        <v>55582776.69000001</v>
      </c>
      <c r="K9" s="69">
        <f t="shared" si="0"/>
        <v>500378275.54999995</v>
      </c>
      <c r="L9" s="69">
        <f t="shared" si="0"/>
        <v>703555710.28</v>
      </c>
      <c r="M9" s="69">
        <f t="shared" si="0"/>
        <v>216982058.91000003</v>
      </c>
      <c r="N9" s="69">
        <f t="shared" si="0"/>
        <v>2426346371.5699997</v>
      </c>
      <c r="O9" s="16">
        <f>SUM(O11:O38)</f>
        <v>566447690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77" t="s">
        <v>52</v>
      </c>
      <c r="B11" s="14">
        <f>SUM(C11:N11)-O11</f>
        <v>104959283.19999999</v>
      </c>
      <c r="C11" s="111">
        <v>2088762.9</v>
      </c>
      <c r="D11" s="111">
        <v>6775122.87</v>
      </c>
      <c r="E11" s="111">
        <f>39755581.2+1487492.83</f>
        <v>41243074.03</v>
      </c>
      <c r="F11" s="111">
        <v>2922207.92</v>
      </c>
      <c r="G11" s="111">
        <v>1351281.01</v>
      </c>
      <c r="H11" s="111">
        <v>12517462.920000002</v>
      </c>
      <c r="I11" s="111">
        <v>552034.92</v>
      </c>
      <c r="J11" s="111">
        <v>549526.3</v>
      </c>
      <c r="K11" s="111">
        <v>5699804.550000001</v>
      </c>
      <c r="L11" s="111">
        <v>7587424.1899999995</v>
      </c>
      <c r="M11" s="111">
        <v>1599056.23</v>
      </c>
      <c r="N11" s="111">
        <v>28215650.360000003</v>
      </c>
      <c r="O11" s="90">
        <v>6142125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77" t="s">
        <v>53</v>
      </c>
      <c r="B12" s="14">
        <f>SUM(C12:N12)-O12</f>
        <v>793154226.1199999</v>
      </c>
      <c r="C12" s="147">
        <v>24303457.91</v>
      </c>
      <c r="D12" s="147">
        <v>57270085.25999999</v>
      </c>
      <c r="E12" s="147">
        <v>337754271.10999995</v>
      </c>
      <c r="F12" s="147">
        <v>14370060.159999998</v>
      </c>
      <c r="G12" s="147">
        <v>10464521.29</v>
      </c>
      <c r="H12" s="147">
        <v>83545103.64999999</v>
      </c>
      <c r="I12" s="147">
        <v>4403284.18</v>
      </c>
      <c r="J12" s="147">
        <v>0</v>
      </c>
      <c r="K12" s="147">
        <v>37490286.99999999</v>
      </c>
      <c r="L12" s="147">
        <v>59872292.28</v>
      </c>
      <c r="M12" s="147">
        <v>12296687.080000002</v>
      </c>
      <c r="N12" s="147">
        <v>196175347.2</v>
      </c>
      <c r="O12" s="90">
        <v>44791171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77" t="s">
        <v>75</v>
      </c>
      <c r="B13" s="14">
        <f>SUM(C13:N13)-O13</f>
        <v>1058763005.5600004</v>
      </c>
      <c r="C13" s="147">
        <v>56065661.34</v>
      </c>
      <c r="D13" s="147">
        <v>80257581.05000001</v>
      </c>
      <c r="E13" s="147">
        <v>372509246.5800001</v>
      </c>
      <c r="F13" s="147">
        <v>27988212.22</v>
      </c>
      <c r="G13" s="147">
        <v>49032819.81</v>
      </c>
      <c r="H13" s="147">
        <v>149388227.81</v>
      </c>
      <c r="I13" s="147">
        <v>14161705.49</v>
      </c>
      <c r="J13" s="147">
        <v>0</v>
      </c>
      <c r="K13" s="147">
        <v>34107919.46</v>
      </c>
      <c r="L13" s="147">
        <v>75189969.24</v>
      </c>
      <c r="M13" s="147">
        <v>23535262.2</v>
      </c>
      <c r="N13" s="147">
        <v>230222278.36</v>
      </c>
      <c r="O13" s="90">
        <v>53695878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77" t="s">
        <v>54</v>
      </c>
      <c r="B14" s="14">
        <f>SUM(C14:N14)-O14</f>
        <v>1138173467.9400005</v>
      </c>
      <c r="C14" s="147">
        <v>36079669.88999999</v>
      </c>
      <c r="D14" s="147">
        <v>76439471.00000001</v>
      </c>
      <c r="E14" s="147">
        <v>440704697.77000016</v>
      </c>
      <c r="F14" s="147">
        <v>25100667.759999994</v>
      </c>
      <c r="G14" s="147">
        <v>10831163.330000006</v>
      </c>
      <c r="H14" s="147">
        <v>127076848.72999999</v>
      </c>
      <c r="I14" s="147">
        <v>7750751.51</v>
      </c>
      <c r="J14" s="147">
        <v>13229059.700000001</v>
      </c>
      <c r="K14" s="147">
        <v>46155348.47</v>
      </c>
      <c r="L14" s="147">
        <v>82933580.56</v>
      </c>
      <c r="M14" s="147">
        <v>26174918</v>
      </c>
      <c r="N14" s="147">
        <v>314276025.2200002</v>
      </c>
      <c r="O14" s="90">
        <v>68578734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77" t="s">
        <v>55</v>
      </c>
      <c r="B15" s="14">
        <f>SUM(C15:N15)-O15</f>
        <v>181644168.48000002</v>
      </c>
      <c r="C15" s="147">
        <v>4888854.99</v>
      </c>
      <c r="D15" s="147">
        <v>10621641.200000001</v>
      </c>
      <c r="E15" s="147">
        <v>79155657.63000001</v>
      </c>
      <c r="F15" s="147">
        <v>3192284.25</v>
      </c>
      <c r="G15" s="147">
        <v>812813.29</v>
      </c>
      <c r="H15" s="147">
        <v>21016850.81</v>
      </c>
      <c r="I15" s="147">
        <v>1196082.61</v>
      </c>
      <c r="J15" s="147">
        <v>1087321.21</v>
      </c>
      <c r="K15" s="147">
        <v>11526611.42</v>
      </c>
      <c r="L15" s="147">
        <v>14916256.89</v>
      </c>
      <c r="M15" s="147">
        <v>3230718.05</v>
      </c>
      <c r="N15" s="147">
        <v>41695703.13000001</v>
      </c>
      <c r="O15" s="90">
        <v>11696627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77"/>
      <c r="B16" s="14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90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77" t="s">
        <v>56</v>
      </c>
      <c r="B17" s="14">
        <f>SUM(C17:N17)-O17</f>
        <v>55287635.92999999</v>
      </c>
      <c r="C17" s="147">
        <v>1589691.91</v>
      </c>
      <c r="D17" s="147">
        <v>4197185.99</v>
      </c>
      <c r="E17" s="147">
        <v>23585330.419999998</v>
      </c>
      <c r="F17" s="147">
        <v>1579464.8</v>
      </c>
      <c r="G17" s="147">
        <v>936729.46</v>
      </c>
      <c r="H17" s="147">
        <v>5048914.51</v>
      </c>
      <c r="I17" s="147">
        <v>764303.69</v>
      </c>
      <c r="J17" s="147">
        <v>581947.8</v>
      </c>
      <c r="K17" s="147">
        <v>3629549.14</v>
      </c>
      <c r="L17" s="147">
        <v>3461882.73</v>
      </c>
      <c r="M17" s="147">
        <v>674746.62</v>
      </c>
      <c r="N17" s="147">
        <v>12562641.86</v>
      </c>
      <c r="O17" s="90">
        <v>3324753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77" t="s">
        <v>57</v>
      </c>
      <c r="B18" s="14">
        <f>SUM(C18:N18)-O18</f>
        <v>292062387.6</v>
      </c>
      <c r="C18" s="147">
        <v>5375736.61</v>
      </c>
      <c r="D18" s="147">
        <v>23721459.23</v>
      </c>
      <c r="E18" s="147">
        <v>124804715.55</v>
      </c>
      <c r="F18" s="147">
        <v>6722681.42</v>
      </c>
      <c r="G18" s="147">
        <v>1771947</v>
      </c>
      <c r="H18" s="147">
        <v>28094372.450000003</v>
      </c>
      <c r="I18" s="147">
        <v>1247246.99</v>
      </c>
      <c r="J18" s="147">
        <v>2825486.24</v>
      </c>
      <c r="K18" s="147">
        <v>19111162.59</v>
      </c>
      <c r="L18" s="147">
        <v>22961652.66</v>
      </c>
      <c r="M18" s="147">
        <v>6171249.79</v>
      </c>
      <c r="N18" s="147">
        <v>66525970.07000001</v>
      </c>
      <c r="O18" s="90">
        <v>17271293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77" t="s">
        <v>58</v>
      </c>
      <c r="B19" s="14">
        <f>SUM(C19:N19)-O19</f>
        <v>164012651.22</v>
      </c>
      <c r="C19" s="147">
        <v>4368474.23</v>
      </c>
      <c r="D19" s="147">
        <v>13069570.55</v>
      </c>
      <c r="E19" s="147">
        <v>65284746.19999999</v>
      </c>
      <c r="F19" s="147">
        <v>3196669.56</v>
      </c>
      <c r="G19" s="147">
        <v>1692388.08</v>
      </c>
      <c r="H19" s="147">
        <v>19995307.67</v>
      </c>
      <c r="I19" s="147">
        <v>875305.91</v>
      </c>
      <c r="J19" s="147">
        <v>1492288.76</v>
      </c>
      <c r="K19" s="147">
        <v>9113903.869999997</v>
      </c>
      <c r="L19" s="147">
        <v>12176216.91</v>
      </c>
      <c r="M19" s="147">
        <v>4042362.21</v>
      </c>
      <c r="N19" s="147">
        <v>38929763.27000002</v>
      </c>
      <c r="O19" s="90">
        <v>10224346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77" t="s">
        <v>59</v>
      </c>
      <c r="B20" s="14">
        <f>SUM(C20:N20)-O20</f>
        <v>283538719.88</v>
      </c>
      <c r="C20" s="147">
        <v>7916954.7</v>
      </c>
      <c r="D20" s="147">
        <v>21178275.26</v>
      </c>
      <c r="E20" s="147">
        <v>118728721.10000001</v>
      </c>
      <c r="F20" s="147">
        <v>9413485.979999999</v>
      </c>
      <c r="G20" s="147">
        <v>1911379.53</v>
      </c>
      <c r="H20" s="147">
        <v>26513099.330000002</v>
      </c>
      <c r="I20" s="147">
        <v>2898646.97</v>
      </c>
      <c r="J20" s="147">
        <v>2284191.02</v>
      </c>
      <c r="K20" s="147">
        <v>20906518.379999995</v>
      </c>
      <c r="L20" s="147">
        <v>21961931</v>
      </c>
      <c r="M20" s="147">
        <v>7153355.16</v>
      </c>
      <c r="N20" s="147">
        <v>58144515.45</v>
      </c>
      <c r="O20" s="90">
        <v>15472354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77" t="s">
        <v>60</v>
      </c>
      <c r="B21" s="14">
        <f>SUM(C21:N21)-O21</f>
        <v>52590653.82000002</v>
      </c>
      <c r="C21" s="147">
        <v>1457421.41</v>
      </c>
      <c r="D21" s="147">
        <v>4063712.87</v>
      </c>
      <c r="E21" s="147">
        <v>21550931.10000001</v>
      </c>
      <c r="F21" s="147">
        <v>1481587.82</v>
      </c>
      <c r="G21" s="147">
        <v>792315.19</v>
      </c>
      <c r="H21" s="147">
        <v>5158227.72</v>
      </c>
      <c r="I21" s="147">
        <v>503535.9</v>
      </c>
      <c r="J21" s="147">
        <v>403232.32</v>
      </c>
      <c r="K21" s="147">
        <v>3056627.96</v>
      </c>
      <c r="L21" s="147">
        <v>3642392.85</v>
      </c>
      <c r="M21" s="147">
        <v>821891.63</v>
      </c>
      <c r="N21" s="147">
        <v>12616538.05</v>
      </c>
      <c r="O21" s="90">
        <v>2957761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233"/>
      <c r="B22" s="14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90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77" t="s">
        <v>61</v>
      </c>
      <c r="B23" s="14">
        <f>SUM(C23:N23)-O23</f>
        <v>429426018.51000005</v>
      </c>
      <c r="C23" s="147">
        <v>8145956.920000001</v>
      </c>
      <c r="D23" s="147">
        <v>31561242.86</v>
      </c>
      <c r="E23" s="147">
        <v>184379584.32999998</v>
      </c>
      <c r="F23" s="147">
        <v>11156514.610000001</v>
      </c>
      <c r="G23" s="147">
        <v>2281451.34</v>
      </c>
      <c r="H23" s="147">
        <v>38722293.53999999</v>
      </c>
      <c r="I23" s="147">
        <v>2713509.88</v>
      </c>
      <c r="J23" s="147">
        <v>4830396.8</v>
      </c>
      <c r="K23" s="147">
        <v>17973732.999999996</v>
      </c>
      <c r="L23" s="147">
        <v>32083533.07</v>
      </c>
      <c r="M23" s="147">
        <v>10578642.68</v>
      </c>
      <c r="N23" s="147">
        <v>108937536.48</v>
      </c>
      <c r="O23" s="90">
        <v>23938377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77" t="s">
        <v>62</v>
      </c>
      <c r="B24" s="14">
        <f>SUM(C24:N24)-O24</f>
        <v>49560167.48</v>
      </c>
      <c r="C24" s="147">
        <v>1053274.73</v>
      </c>
      <c r="D24" s="147">
        <v>2703004.83</v>
      </c>
      <c r="E24" s="147">
        <v>21457295.99</v>
      </c>
      <c r="F24" s="147">
        <v>1390433.64</v>
      </c>
      <c r="G24" s="147">
        <v>426061.5</v>
      </c>
      <c r="H24" s="147">
        <v>3883320.91</v>
      </c>
      <c r="I24" s="147">
        <v>692464.26</v>
      </c>
      <c r="J24" s="147">
        <v>413919.27</v>
      </c>
      <c r="K24" s="147">
        <v>4161457.66</v>
      </c>
      <c r="L24" s="147">
        <v>3762114.17</v>
      </c>
      <c r="M24" s="147">
        <v>841701.69</v>
      </c>
      <c r="N24" s="147">
        <v>11783414.829999998</v>
      </c>
      <c r="O24" s="90">
        <v>3008296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77" t="s">
        <v>63</v>
      </c>
      <c r="B25" s="14">
        <f>SUM(C25:N25)-O25</f>
        <v>409970173.75</v>
      </c>
      <c r="C25" s="147">
        <v>10677542.530000001</v>
      </c>
      <c r="D25" s="147">
        <v>25596716.110000003</v>
      </c>
      <c r="E25" s="147">
        <v>172403275.18000004</v>
      </c>
      <c r="F25" s="147">
        <v>10245351.71</v>
      </c>
      <c r="G25" s="147">
        <v>1717023.23</v>
      </c>
      <c r="H25" s="147">
        <v>38073242.14999999</v>
      </c>
      <c r="I25" s="147">
        <v>1587357.23</v>
      </c>
      <c r="J25" s="147">
        <v>3208170.52</v>
      </c>
      <c r="K25" s="147">
        <v>26890633.96</v>
      </c>
      <c r="L25" s="147">
        <v>27890280.1</v>
      </c>
      <c r="M25" s="147">
        <v>10466017.03</v>
      </c>
      <c r="N25" s="147">
        <v>105085297</v>
      </c>
      <c r="O25" s="90">
        <v>23870733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77" t="s">
        <v>64</v>
      </c>
      <c r="B26" s="14">
        <f>SUM(C26:N26)-O26</f>
        <v>616700982.98</v>
      </c>
      <c r="C26" s="147">
        <v>10330554</v>
      </c>
      <c r="D26" s="147">
        <v>47378413.94999999</v>
      </c>
      <c r="E26" s="147">
        <v>260500557.33</v>
      </c>
      <c r="F26" s="147">
        <v>13034183.82</v>
      </c>
      <c r="G26" s="147">
        <v>3935297.92</v>
      </c>
      <c r="H26" s="147">
        <v>79976861.79</v>
      </c>
      <c r="I26" s="147">
        <v>2679164.62</v>
      </c>
      <c r="J26" s="147">
        <v>5116631.58</v>
      </c>
      <c r="K26" s="147">
        <v>31072172.009999998</v>
      </c>
      <c r="L26" s="147">
        <v>38674324</v>
      </c>
      <c r="M26" s="147">
        <v>18654305</v>
      </c>
      <c r="N26" s="147">
        <v>143324152.96</v>
      </c>
      <c r="O26" s="90">
        <v>37975636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77" t="s">
        <v>65</v>
      </c>
      <c r="B27" s="14">
        <f>SUM(C27:N27)-O27</f>
        <v>26431723.400000002</v>
      </c>
      <c r="C27" s="147">
        <v>1016283.09</v>
      </c>
      <c r="D27" s="147">
        <v>2257620.42</v>
      </c>
      <c r="E27" s="147">
        <v>10181050.879999999</v>
      </c>
      <c r="F27" s="147">
        <v>528095.4</v>
      </c>
      <c r="G27" s="147">
        <v>570041.04</v>
      </c>
      <c r="H27" s="147">
        <v>2591467.89</v>
      </c>
      <c r="I27" s="147">
        <v>225860.17</v>
      </c>
      <c r="J27" s="147">
        <v>2270</v>
      </c>
      <c r="K27" s="147">
        <v>1879934.69</v>
      </c>
      <c r="L27" s="147">
        <v>2258082.13</v>
      </c>
      <c r="M27" s="147">
        <v>603183.89</v>
      </c>
      <c r="N27" s="147">
        <v>5996627.8</v>
      </c>
      <c r="O27" s="90">
        <v>1678794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77"/>
      <c r="B28" s="14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5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38" t="s">
        <v>154</v>
      </c>
      <c r="B29" s="14">
        <f>SUM(C29:N29)-O29</f>
        <v>1871561240.1900003</v>
      </c>
      <c r="C29" s="147">
        <v>39260534.419999994</v>
      </c>
      <c r="D29" s="147">
        <v>127976149.32</v>
      </c>
      <c r="E29" s="147">
        <v>802164887.6200001</v>
      </c>
      <c r="F29" s="147">
        <v>30132734.94</v>
      </c>
      <c r="G29" s="147">
        <v>13797340.439999996</v>
      </c>
      <c r="H29" s="147">
        <v>207734344.16000018</v>
      </c>
      <c r="I29" s="147">
        <v>11051991.419999998</v>
      </c>
      <c r="J29" s="147">
        <v>32162.39</v>
      </c>
      <c r="K29" s="147">
        <v>83151089.61</v>
      </c>
      <c r="L29" s="147">
        <v>114133355.46</v>
      </c>
      <c r="M29" s="147">
        <v>30327052.360000003</v>
      </c>
      <c r="N29" s="147">
        <v>527306617.04999995</v>
      </c>
      <c r="O29" s="90">
        <v>115507019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77" t="s">
        <v>67</v>
      </c>
      <c r="B30" s="14">
        <f>SUM(C30:N30)-O30</f>
        <v>1596162373.1999998</v>
      </c>
      <c r="C30" s="147">
        <v>61907968.559999995</v>
      </c>
      <c r="D30" s="147">
        <v>125678677.28999999</v>
      </c>
      <c r="E30" s="147">
        <v>597604986.4199998</v>
      </c>
      <c r="F30" s="147">
        <v>39030797.76</v>
      </c>
      <c r="G30" s="147">
        <v>39447376.42999999</v>
      </c>
      <c r="H30" s="147">
        <v>175141381.51000002</v>
      </c>
      <c r="I30" s="147">
        <v>21794533.299999997</v>
      </c>
      <c r="J30" s="147">
        <v>14718098.790000001</v>
      </c>
      <c r="K30" s="147">
        <v>98840673.38000001</v>
      </c>
      <c r="L30" s="147">
        <v>122310645.93999998</v>
      </c>
      <c r="M30" s="147">
        <v>39992876.970000006</v>
      </c>
      <c r="N30" s="147">
        <v>339438757.84999996</v>
      </c>
      <c r="O30" s="90">
        <v>79744401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77" t="s">
        <v>68</v>
      </c>
      <c r="B31" s="14">
        <f>SUM(C31:N31)-O31</f>
        <v>76539676.73</v>
      </c>
      <c r="C31" s="147">
        <v>1752441.88</v>
      </c>
      <c r="D31" s="147">
        <v>4653836.79</v>
      </c>
      <c r="E31" s="147">
        <v>32309701.559999995</v>
      </c>
      <c r="F31" s="147">
        <v>1948595.09</v>
      </c>
      <c r="G31" s="147">
        <v>701003.53</v>
      </c>
      <c r="H31" s="147">
        <v>7365743.6</v>
      </c>
      <c r="I31" s="147">
        <v>431763.81</v>
      </c>
      <c r="J31" s="147">
        <v>580370.71</v>
      </c>
      <c r="K31" s="147">
        <v>5775531.059999999</v>
      </c>
      <c r="L31" s="147">
        <v>5942976.17</v>
      </c>
      <c r="M31" s="147">
        <v>1541575.93</v>
      </c>
      <c r="N31" s="147">
        <v>18039274.6</v>
      </c>
      <c r="O31" s="90">
        <v>4503138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77" t="s">
        <v>69</v>
      </c>
      <c r="B32" s="14">
        <f>SUM(C32:N32)-O32</f>
        <v>167499686.75</v>
      </c>
      <c r="C32" s="147">
        <v>3842284.45</v>
      </c>
      <c r="D32" s="147">
        <v>12332743.61</v>
      </c>
      <c r="E32" s="147">
        <v>65910464.36</v>
      </c>
      <c r="F32" s="147">
        <v>4655492.33</v>
      </c>
      <c r="G32" s="147">
        <v>1280879.34</v>
      </c>
      <c r="H32" s="147">
        <v>16102990.190000001</v>
      </c>
      <c r="I32" s="147">
        <v>1257375.26</v>
      </c>
      <c r="J32" s="147">
        <v>1653638.34</v>
      </c>
      <c r="K32" s="147">
        <v>12939124.03</v>
      </c>
      <c r="L32" s="147">
        <v>12291532.84</v>
      </c>
      <c r="M32" s="147">
        <v>3303131.39</v>
      </c>
      <c r="N32" s="147">
        <v>41988770.61</v>
      </c>
      <c r="O32" s="90">
        <v>10058740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77" t="s">
        <v>70</v>
      </c>
      <c r="B33" s="14">
        <f>SUM(C33:N33)-O33</f>
        <v>36749545.559999995</v>
      </c>
      <c r="C33" s="147">
        <v>794783.94</v>
      </c>
      <c r="D33" s="147">
        <v>2372396.63</v>
      </c>
      <c r="E33" s="147">
        <v>15323951.83</v>
      </c>
      <c r="F33" s="147">
        <v>1215283.74</v>
      </c>
      <c r="G33" s="147">
        <v>679060.78</v>
      </c>
      <c r="H33" s="147">
        <v>3114672.5</v>
      </c>
      <c r="I33" s="147">
        <v>1292584.29</v>
      </c>
      <c r="J33" s="147">
        <v>314102.59</v>
      </c>
      <c r="K33" s="147">
        <v>2560816.79</v>
      </c>
      <c r="L33" s="147">
        <v>2382486.71</v>
      </c>
      <c r="M33" s="147">
        <v>1088271.52</v>
      </c>
      <c r="N33" s="147">
        <v>7596526.240000001</v>
      </c>
      <c r="O33" s="90">
        <v>1985392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77"/>
      <c r="B34" s="14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90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77" t="s">
        <v>71</v>
      </c>
      <c r="B35" s="14">
        <f>SUM(C35:N35)-O35</f>
        <v>43348813.17999999</v>
      </c>
      <c r="C35" s="147">
        <v>1200164.01</v>
      </c>
      <c r="D35" s="147">
        <v>3707110.4</v>
      </c>
      <c r="E35" s="147">
        <v>18208897.95</v>
      </c>
      <c r="F35" s="147">
        <v>1139338.85</v>
      </c>
      <c r="G35" s="147">
        <v>374159.24</v>
      </c>
      <c r="H35" s="147">
        <v>3579119.69</v>
      </c>
      <c r="I35" s="147">
        <v>163615.96</v>
      </c>
      <c r="J35" s="147">
        <v>0</v>
      </c>
      <c r="K35" s="147">
        <v>2048006.63</v>
      </c>
      <c r="L35" s="147">
        <v>3573052.89</v>
      </c>
      <c r="M35" s="147">
        <v>1050932.83</v>
      </c>
      <c r="N35" s="147">
        <v>11078511.73</v>
      </c>
      <c r="O35" s="90">
        <v>2774097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77" t="s">
        <v>72</v>
      </c>
      <c r="B36" s="14">
        <f>SUM(C36:N36)-O36</f>
        <v>220549613.34</v>
      </c>
      <c r="C36" s="147">
        <v>6786110</v>
      </c>
      <c r="D36" s="147">
        <v>16366057.850000001</v>
      </c>
      <c r="E36" s="147">
        <v>94137875.39</v>
      </c>
      <c r="F36" s="147">
        <v>9001597.759999998</v>
      </c>
      <c r="G36" s="147">
        <v>2527898.46</v>
      </c>
      <c r="H36" s="147">
        <v>19312325.049999997</v>
      </c>
      <c r="I36" s="147">
        <v>1109476.12</v>
      </c>
      <c r="J36" s="147">
        <v>260133.28</v>
      </c>
      <c r="K36" s="147">
        <v>9186511.44</v>
      </c>
      <c r="L36" s="147">
        <v>16742148.5</v>
      </c>
      <c r="M36" s="147">
        <v>9477853.78</v>
      </c>
      <c r="N36" s="147">
        <v>48150938.71</v>
      </c>
      <c r="O36" s="90">
        <v>12509313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77" t="s">
        <v>73</v>
      </c>
      <c r="B37" s="14">
        <f>SUM(C37:N37)-O37</f>
        <v>156786593.32</v>
      </c>
      <c r="C37" s="147">
        <v>4060986.52</v>
      </c>
      <c r="D37" s="147">
        <v>11058197.67</v>
      </c>
      <c r="E37" s="147">
        <v>66266593.82</v>
      </c>
      <c r="F37" s="147">
        <v>4369725.44</v>
      </c>
      <c r="G37" s="147">
        <v>2296752.72</v>
      </c>
      <c r="H37" s="147">
        <v>15936936.100000001</v>
      </c>
      <c r="I37" s="147">
        <v>1852708.66</v>
      </c>
      <c r="J37" s="147">
        <v>1224910.54</v>
      </c>
      <c r="K37" s="147">
        <v>7834198.319999998</v>
      </c>
      <c r="L37" s="147">
        <v>10144763.469999999</v>
      </c>
      <c r="M37" s="147">
        <v>2445385.54</v>
      </c>
      <c r="N37" s="147">
        <v>38790805.519999996</v>
      </c>
      <c r="O37" s="90">
        <v>9495371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78" t="s">
        <v>74</v>
      </c>
      <c r="B38" s="15">
        <f>SUM(C38:N38)-O38</f>
        <v>89148343.24999999</v>
      </c>
      <c r="C38" s="157">
        <v>1486055.27</v>
      </c>
      <c r="D38" s="157">
        <v>6311793.85</v>
      </c>
      <c r="E38" s="157">
        <v>39739627.68000001</v>
      </c>
      <c r="F38" s="157">
        <v>2385630.05</v>
      </c>
      <c r="G38" s="157">
        <v>1794823.3</v>
      </c>
      <c r="H38" s="157">
        <v>9300010.459999999</v>
      </c>
      <c r="I38" s="157">
        <v>293760.91</v>
      </c>
      <c r="J38" s="157">
        <v>774918.53</v>
      </c>
      <c r="K38" s="157">
        <v>5266660.13</v>
      </c>
      <c r="L38" s="157">
        <v>6662815.52</v>
      </c>
      <c r="M38" s="157">
        <v>910881.33</v>
      </c>
      <c r="N38" s="157">
        <v>19464707.22</v>
      </c>
      <c r="O38" s="202">
        <v>5243341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ht="12.75">
      <c r="A39" s="14" t="s">
        <v>163</v>
      </c>
    </row>
    <row r="40" ht="12.75">
      <c r="A40" s="89" t="s">
        <v>164</v>
      </c>
    </row>
  </sheetData>
  <sheetProtection password="CAF5" sheet="1"/>
  <mergeCells count="2">
    <mergeCell ref="A1:N1"/>
    <mergeCell ref="A3:N3"/>
  </mergeCells>
  <printOptions horizontalCentered="1"/>
  <pageMargins left="0.2" right="0.2" top="0.87" bottom="0.88" header="0.67" footer="0.5"/>
  <pageSetup fitToHeight="1" fitToWidth="1" horizontalDpi="600" verticalDpi="600" orientation="landscape" scale="74" r:id="rId1"/>
  <headerFooter alignWithMargins="0">
    <oddFooter>&amp;L&amp;"Arial,Italic"&amp;9MSDE-DBS  10  / 2009 revised 1-20-2010&amp;C- 10 -&amp;R&amp;"Arial,Italic"&amp;9Selected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5" zoomScaleNormal="85" zoomScalePageLayoutView="0" workbookViewId="0" topLeftCell="A2">
      <selection activeCell="D11" sqref="D11"/>
    </sheetView>
  </sheetViews>
  <sheetFormatPr defaultColWidth="9.140625" defaultRowHeight="12.75"/>
  <cols>
    <col min="1" max="2" width="19.140625" style="14" customWidth="1"/>
    <col min="3" max="3" width="12.28125" style="24" bestFit="1" customWidth="1"/>
    <col min="4" max="4" width="26.421875" style="24" customWidth="1"/>
    <col min="5" max="5" width="13.57421875" style="24" customWidth="1"/>
    <col min="6" max="16384" width="9.140625" style="16" customWidth="1"/>
  </cols>
  <sheetData>
    <row r="1" spans="1:5" ht="12.75">
      <c r="A1" s="225" t="s">
        <v>109</v>
      </c>
      <c r="B1" s="225"/>
      <c r="C1" s="225"/>
      <c r="D1" s="225"/>
      <c r="E1" s="225"/>
    </row>
    <row r="3" spans="1:5" ht="12.75">
      <c r="A3" s="225" t="s">
        <v>142</v>
      </c>
      <c r="B3" s="225"/>
      <c r="C3" s="225"/>
      <c r="D3" s="225"/>
      <c r="E3" s="225"/>
    </row>
    <row r="4" spans="1:5" ht="12.75">
      <c r="A4" s="225" t="s">
        <v>190</v>
      </c>
      <c r="B4" s="225"/>
      <c r="C4" s="225"/>
      <c r="D4" s="225"/>
      <c r="E4" s="225"/>
    </row>
    <row r="5" spans="1:5" ht="13.5" thickBot="1">
      <c r="A5" s="17"/>
      <c r="B5" s="17"/>
      <c r="C5" s="25"/>
      <c r="D5" s="25"/>
      <c r="E5" s="25"/>
    </row>
    <row r="6" spans="1:5" ht="15" customHeight="1" thickTop="1">
      <c r="A6" s="3" t="s">
        <v>115</v>
      </c>
      <c r="C6" s="26" t="s">
        <v>138</v>
      </c>
      <c r="D6" s="26"/>
      <c r="E6" s="26" t="s">
        <v>138</v>
      </c>
    </row>
    <row r="7" spans="1:5" ht="12.75">
      <c r="A7" t="s">
        <v>35</v>
      </c>
      <c r="C7" s="26" t="s">
        <v>139</v>
      </c>
      <c r="D7" s="26"/>
      <c r="E7" s="26" t="s">
        <v>139</v>
      </c>
    </row>
    <row r="8" spans="1:5" ht="13.5" thickBot="1">
      <c r="A8" s="4" t="s">
        <v>116</v>
      </c>
      <c r="B8" s="19"/>
      <c r="C8" s="42" t="s">
        <v>140</v>
      </c>
      <c r="D8" s="42"/>
      <c r="E8" s="42" t="s">
        <v>141</v>
      </c>
    </row>
    <row r="9" spans="1:5" ht="12.75">
      <c r="A9" s="77" t="s">
        <v>76</v>
      </c>
      <c r="C9" s="91">
        <f>SUM(C11:C38)</f>
        <v>836380.2832582366</v>
      </c>
      <c r="D9" s="91"/>
      <c r="E9" s="91">
        <f>SUM(E11:E38)</f>
        <v>786512.5909912445</v>
      </c>
    </row>
    <row r="10" ht="12.75">
      <c r="A10" s="77"/>
    </row>
    <row r="11" spans="1:5" ht="12.75">
      <c r="A11" s="77" t="s">
        <v>52</v>
      </c>
      <c r="C11" s="127">
        <v>9161.6</v>
      </c>
      <c r="D11" s="127"/>
      <c r="E11" s="14">
        <v>8612.2</v>
      </c>
    </row>
    <row r="12" spans="1:5" ht="12.75">
      <c r="A12" s="77" t="s">
        <v>53</v>
      </c>
      <c r="C12" s="128">
        <v>72579.3707970112</v>
      </c>
      <c r="D12" s="127"/>
      <c r="E12" s="14">
        <v>68676.80308219178</v>
      </c>
    </row>
    <row r="13" spans="1:5" ht="12.75">
      <c r="A13" s="77" t="s">
        <v>75</v>
      </c>
      <c r="C13" s="139">
        <v>79529.55</v>
      </c>
      <c r="D13" s="140"/>
      <c r="E13" s="14">
        <v>71682.35</v>
      </c>
    </row>
    <row r="14" spans="1:5" ht="12.75">
      <c r="A14" s="77" t="s">
        <v>54</v>
      </c>
      <c r="C14" s="127">
        <v>103862.45582685905</v>
      </c>
      <c r="D14" s="127"/>
      <c r="E14" s="14">
        <v>97526.79300776914</v>
      </c>
    </row>
    <row r="15" spans="1:5" ht="12.75">
      <c r="A15" s="77" t="s">
        <v>55</v>
      </c>
      <c r="C15" s="127">
        <v>17270.5</v>
      </c>
      <c r="D15" s="127"/>
      <c r="E15" s="14">
        <v>16458.6</v>
      </c>
    </row>
    <row r="16" spans="1:5" ht="12.75">
      <c r="A16" s="77"/>
      <c r="C16" s="127"/>
      <c r="D16" s="127"/>
      <c r="E16" s="14"/>
    </row>
    <row r="17" spans="1:5" ht="12.75">
      <c r="A17" s="77" t="s">
        <v>56</v>
      </c>
      <c r="C17" s="127">
        <v>5457.25</v>
      </c>
      <c r="D17" s="127"/>
      <c r="E17" s="14">
        <v>5131.05</v>
      </c>
    </row>
    <row r="18" spans="1:5" ht="12.75">
      <c r="A18" s="77" t="s">
        <v>57</v>
      </c>
      <c r="C18" s="127">
        <v>28041.25</v>
      </c>
      <c r="D18" s="127"/>
      <c r="E18" s="14">
        <v>26713.85</v>
      </c>
    </row>
    <row r="19" spans="1:5" ht="12.75">
      <c r="A19" s="77" t="s">
        <v>58</v>
      </c>
      <c r="C19" s="127">
        <v>15964.113909774436</v>
      </c>
      <c r="D19" s="127"/>
      <c r="E19" s="14">
        <v>14806.063723608446</v>
      </c>
    </row>
    <row r="20" spans="1:5" ht="12.75">
      <c r="A20" s="77" t="s">
        <v>59</v>
      </c>
      <c r="C20" s="127">
        <v>26300.750462962962</v>
      </c>
      <c r="D20" s="127"/>
      <c r="E20" s="14">
        <v>24886.947869674183</v>
      </c>
    </row>
    <row r="21" spans="1:5" ht="12.75">
      <c r="A21" s="77" t="s">
        <v>60</v>
      </c>
      <c r="C21" s="127">
        <v>4497.35</v>
      </c>
      <c r="D21" s="127"/>
      <c r="E21" s="14">
        <v>4120.85</v>
      </c>
    </row>
    <row r="22" spans="1:5" ht="12.75">
      <c r="A22" s="77"/>
      <c r="C22" s="127"/>
      <c r="D22" s="127"/>
      <c r="E22" s="14"/>
    </row>
    <row r="23" spans="1:5" ht="12.75">
      <c r="A23" s="77" t="s">
        <v>61</v>
      </c>
      <c r="C23" s="127">
        <v>39879.86449026346</v>
      </c>
      <c r="D23" s="127"/>
      <c r="E23" s="14">
        <v>37731.92691867125</v>
      </c>
    </row>
    <row r="24" spans="1:5" ht="12.75">
      <c r="A24" s="77" t="s">
        <v>62</v>
      </c>
      <c r="C24" s="127">
        <v>4494.6</v>
      </c>
      <c r="D24" s="127"/>
      <c r="E24" s="14">
        <v>4254.8</v>
      </c>
    </row>
    <row r="25" spans="1:5" ht="12.75">
      <c r="A25" s="77" t="s">
        <v>63</v>
      </c>
      <c r="C25" s="127">
        <v>38941.5</v>
      </c>
      <c r="D25" s="127"/>
      <c r="E25" s="14">
        <v>36860.2</v>
      </c>
    </row>
    <row r="26" spans="1:5" ht="12.75">
      <c r="A26" s="77" t="s">
        <v>64</v>
      </c>
      <c r="C26" s="127">
        <v>49693.9</v>
      </c>
      <c r="D26" s="127"/>
      <c r="E26" s="14">
        <v>47565.8</v>
      </c>
    </row>
    <row r="27" spans="1:5" ht="12.75">
      <c r="A27" s="77" t="s">
        <v>65</v>
      </c>
      <c r="C27" s="127">
        <v>2217.4411764705883</v>
      </c>
      <c r="D27" s="127"/>
      <c r="E27" s="14">
        <v>2064.211764705882</v>
      </c>
    </row>
    <row r="28" spans="1:5" ht="12.75">
      <c r="A28" s="77"/>
      <c r="C28" s="127"/>
      <c r="D28" s="127"/>
      <c r="E28" s="14"/>
    </row>
    <row r="29" spans="1:5" ht="12.75">
      <c r="A29" s="138" t="s">
        <v>154</v>
      </c>
      <c r="C29" s="127">
        <v>136631.46331254105</v>
      </c>
      <c r="D29" s="127"/>
      <c r="E29" s="14">
        <v>130089.79108667104</v>
      </c>
    </row>
    <row r="30" spans="1:5" ht="12.75">
      <c r="A30" s="77" t="s">
        <v>67</v>
      </c>
      <c r="C30" s="127">
        <v>128679.8288554217</v>
      </c>
      <c r="D30" s="127"/>
      <c r="E30" s="14">
        <v>120088.30271084337</v>
      </c>
    </row>
    <row r="31" spans="1:5" ht="12.75">
      <c r="A31" s="77" t="s">
        <v>68</v>
      </c>
      <c r="C31" s="127">
        <v>7621.4</v>
      </c>
      <c r="D31" s="127"/>
      <c r="E31" s="14">
        <v>7158.7</v>
      </c>
    </row>
    <row r="32" spans="1:5" ht="12.75">
      <c r="A32" s="77" t="s">
        <v>69</v>
      </c>
      <c r="C32" s="127">
        <v>16396.85</v>
      </c>
      <c r="D32" s="127"/>
      <c r="E32" s="14">
        <v>15542.7</v>
      </c>
    </row>
    <row r="33" spans="1:5" ht="12.75">
      <c r="A33" s="77" t="s">
        <v>70</v>
      </c>
      <c r="C33" s="127">
        <v>2776.644034090909</v>
      </c>
      <c r="D33" s="127"/>
      <c r="E33" s="14">
        <v>2600.3576704545458</v>
      </c>
    </row>
    <row r="34" spans="1:5" ht="12.75">
      <c r="A34" s="77"/>
      <c r="C34" s="127"/>
      <c r="D34" s="127"/>
      <c r="E34" s="14"/>
    </row>
    <row r="35" spans="1:5" ht="12.75">
      <c r="A35" s="77" t="s">
        <v>71</v>
      </c>
      <c r="C35" s="127">
        <v>4309.65</v>
      </c>
      <c r="D35" s="127"/>
      <c r="E35" s="14">
        <v>4091.2</v>
      </c>
    </row>
    <row r="36" spans="1:5" ht="12.75">
      <c r="A36" s="77" t="s">
        <v>72</v>
      </c>
      <c r="C36" s="127">
        <v>21398.512401574804</v>
      </c>
      <c r="D36" s="127"/>
      <c r="E36" s="14">
        <v>20387.84468503937</v>
      </c>
    </row>
    <row r="37" spans="1:5" ht="12.75">
      <c r="A37" s="77" t="s">
        <v>73</v>
      </c>
      <c r="C37" s="127">
        <v>14146.337991266375</v>
      </c>
      <c r="D37" s="127"/>
      <c r="E37" s="14">
        <v>13309.94847161572</v>
      </c>
    </row>
    <row r="38" spans="1:5" ht="12.75">
      <c r="A38" s="78" t="s">
        <v>74</v>
      </c>
      <c r="B38" s="15"/>
      <c r="C38" s="129">
        <v>6528.1</v>
      </c>
      <c r="D38" s="129"/>
      <c r="E38" s="15">
        <v>6151.3</v>
      </c>
    </row>
    <row r="39" spans="1:5" ht="12.75">
      <c r="A39" s="3" t="s">
        <v>214</v>
      </c>
      <c r="C39" s="27"/>
      <c r="D39" s="27"/>
      <c r="E39" s="16"/>
    </row>
    <row r="40" ht="12.75">
      <c r="E40" s="16"/>
    </row>
  </sheetData>
  <sheetProtection password="CAF5" sheet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alignWithMargins="0">
    <oddFooter>&amp;L&amp;"Arial,Italic"&amp;9MSDE-DBS     10  / 2009&amp;C- 11 -&amp;R&amp;"Arial,Italic"&amp;9Selected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A2" sqref="A2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6.57421875" style="16" customWidth="1"/>
    <col min="4" max="4" width="13.140625" style="16" customWidth="1"/>
    <col min="5" max="5" width="13.00390625" style="16" customWidth="1"/>
    <col min="6" max="6" width="15.00390625" style="16" bestFit="1" customWidth="1"/>
    <col min="7" max="7" width="14.8515625" style="16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9.140625" style="16" customWidth="1"/>
    <col min="13" max="13" width="14.28125" style="16" customWidth="1"/>
    <col min="14" max="14" width="13.2812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4.7109375" style="16" customWidth="1"/>
    <col min="20" max="20" width="13.421875" style="16" bestFit="1" customWidth="1"/>
    <col min="21" max="21" width="13.28125" style="16" bestFit="1" customWidth="1"/>
    <col min="22" max="22" width="11.00390625" style="16" customWidth="1"/>
    <col min="23" max="23" width="9.140625" style="16" customWidth="1"/>
    <col min="24" max="24" width="21.7109375" style="16" customWidth="1"/>
    <col min="25" max="25" width="4.57421875" style="16" customWidth="1"/>
    <col min="26" max="26" width="15.00390625" style="16" bestFit="1" customWidth="1"/>
    <col min="27" max="27" width="14.00390625" style="16" bestFit="1" customWidth="1"/>
    <col min="28" max="28" width="13.00390625" style="16" customWidth="1"/>
    <col min="29" max="16384" width="9.140625" style="16" customWidth="1"/>
  </cols>
  <sheetData>
    <row r="1" spans="1:22" ht="12.75">
      <c r="A1" s="226" t="s">
        <v>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M1" s="226" t="s">
        <v>124</v>
      </c>
      <c r="N1" s="226"/>
      <c r="O1" s="226"/>
      <c r="P1" s="226"/>
      <c r="Q1" s="226"/>
      <c r="R1" s="226"/>
      <c r="S1" s="226"/>
      <c r="T1" s="226"/>
      <c r="U1" s="226"/>
      <c r="V1" s="226"/>
    </row>
    <row r="2" spans="1:22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2.75">
      <c r="A3" s="226" t="s">
        <v>196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4"/>
      <c r="M3" s="226" t="s">
        <v>212</v>
      </c>
      <c r="N3" s="226"/>
      <c r="O3" s="226"/>
      <c r="P3" s="226"/>
      <c r="Q3" s="226"/>
      <c r="R3" s="226"/>
      <c r="S3" s="226"/>
      <c r="T3" s="226"/>
      <c r="U3" s="226"/>
      <c r="V3" s="226"/>
    </row>
    <row r="4" spans="1:22" ht="13.5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6" ht="13.5" thickTop="1">
      <c r="A5" s="122"/>
      <c r="B5" s="122"/>
      <c r="C5" s="122"/>
      <c r="D5" s="122"/>
      <c r="E5" s="122"/>
      <c r="F5" s="122"/>
      <c r="G5" s="122"/>
      <c r="H5" s="122"/>
      <c r="I5" s="122"/>
      <c r="J5" s="112"/>
      <c r="K5" s="112"/>
      <c r="L5" s="18"/>
      <c r="M5" s="122"/>
      <c r="N5" s="112"/>
      <c r="O5" s="112"/>
      <c r="P5" s="112"/>
      <c r="Q5" s="112"/>
      <c r="R5" s="112"/>
      <c r="S5" s="112"/>
      <c r="T5" s="112"/>
      <c r="U5" s="112"/>
      <c r="V5" s="112"/>
      <c r="Z5" s="92"/>
    </row>
    <row r="6" spans="1:22" s="53" customFormat="1" ht="12.75">
      <c r="A6" s="141"/>
      <c r="B6" s="130"/>
      <c r="C6" s="130"/>
      <c r="D6" s="217" t="s">
        <v>99</v>
      </c>
      <c r="E6" s="217"/>
      <c r="F6" s="217"/>
      <c r="G6" s="217"/>
      <c r="H6" s="217"/>
      <c r="I6" s="217"/>
      <c r="J6" s="217"/>
      <c r="K6" s="217"/>
      <c r="L6" s="18"/>
      <c r="M6" s="141"/>
      <c r="N6" s="217" t="s">
        <v>125</v>
      </c>
      <c r="O6" s="217"/>
      <c r="P6" s="217"/>
      <c r="Q6" s="217"/>
      <c r="R6" s="112"/>
      <c r="S6" s="112"/>
      <c r="T6" s="112"/>
      <c r="U6" s="112"/>
      <c r="V6" s="112"/>
    </row>
    <row r="7" spans="1:28" s="53" customFormat="1" ht="12.75">
      <c r="A7" s="141" t="s">
        <v>115</v>
      </c>
      <c r="B7" s="112" t="s">
        <v>79</v>
      </c>
      <c r="C7" s="112" t="s">
        <v>80</v>
      </c>
      <c r="D7" s="130"/>
      <c r="E7" s="130"/>
      <c r="F7" s="130"/>
      <c r="G7" s="112"/>
      <c r="H7" s="112" t="s">
        <v>36</v>
      </c>
      <c r="I7" s="112"/>
      <c r="J7" s="112" t="s">
        <v>36</v>
      </c>
      <c r="K7" s="112"/>
      <c r="L7" s="18"/>
      <c r="M7" s="141" t="s">
        <v>115</v>
      </c>
      <c r="N7" s="112" t="s">
        <v>45</v>
      </c>
      <c r="O7" s="112"/>
      <c r="P7" s="112"/>
      <c r="Q7" s="112" t="s">
        <v>78</v>
      </c>
      <c r="R7" s="112" t="s">
        <v>126</v>
      </c>
      <c r="S7" s="112" t="s">
        <v>127</v>
      </c>
      <c r="T7" s="112"/>
      <c r="U7" s="112"/>
      <c r="V7" s="112"/>
      <c r="X7" s="96" t="s">
        <v>110</v>
      </c>
      <c r="Y7" s="16"/>
      <c r="Z7" s="16"/>
      <c r="AA7" s="16"/>
      <c r="AB7" s="16"/>
    </row>
    <row r="8" spans="1:28" s="53" customFormat="1" ht="12.75">
      <c r="A8" s="141" t="s">
        <v>35</v>
      </c>
      <c r="B8" s="112" t="s">
        <v>128</v>
      </c>
      <c r="C8" s="112" t="s">
        <v>129</v>
      </c>
      <c r="D8" s="112"/>
      <c r="E8" s="112" t="s">
        <v>26</v>
      </c>
      <c r="F8" s="112"/>
      <c r="G8" s="112" t="s">
        <v>34</v>
      </c>
      <c r="H8" s="112" t="s">
        <v>38</v>
      </c>
      <c r="I8" s="112" t="s">
        <v>40</v>
      </c>
      <c r="J8" s="112" t="s">
        <v>41</v>
      </c>
      <c r="K8" s="112" t="s">
        <v>114</v>
      </c>
      <c r="L8" s="18"/>
      <c r="M8" s="141" t="s">
        <v>35</v>
      </c>
      <c r="N8" s="112" t="s">
        <v>46</v>
      </c>
      <c r="O8" s="112" t="s">
        <v>47</v>
      </c>
      <c r="P8" s="112" t="s">
        <v>49</v>
      </c>
      <c r="Q8" s="112" t="s">
        <v>50</v>
      </c>
      <c r="R8" s="112" t="s">
        <v>111</v>
      </c>
      <c r="S8" s="112" t="s">
        <v>130</v>
      </c>
      <c r="T8" s="217" t="s">
        <v>131</v>
      </c>
      <c r="U8" s="217"/>
      <c r="V8" s="217"/>
      <c r="X8" s="97" t="s">
        <v>158</v>
      </c>
      <c r="Y8" s="16"/>
      <c r="Z8" s="16" t="s">
        <v>155</v>
      </c>
      <c r="AA8" s="227" t="s">
        <v>156</v>
      </c>
      <c r="AB8" s="228"/>
    </row>
    <row r="9" spans="1:28" s="53" customFormat="1" ht="13.5" thickBot="1">
      <c r="A9" s="144" t="s">
        <v>116</v>
      </c>
      <c r="B9" s="131" t="s">
        <v>132</v>
      </c>
      <c r="C9" s="131" t="s">
        <v>83</v>
      </c>
      <c r="D9" s="131" t="s">
        <v>133</v>
      </c>
      <c r="E9" s="131" t="s">
        <v>133</v>
      </c>
      <c r="F9" s="131" t="s">
        <v>134</v>
      </c>
      <c r="G9" s="131" t="s">
        <v>35</v>
      </c>
      <c r="H9" s="131" t="s">
        <v>39</v>
      </c>
      <c r="I9" s="131" t="s">
        <v>39</v>
      </c>
      <c r="J9" s="131" t="s">
        <v>42</v>
      </c>
      <c r="K9" s="131" t="s">
        <v>44</v>
      </c>
      <c r="L9" s="18"/>
      <c r="M9" s="144" t="s">
        <v>116</v>
      </c>
      <c r="N9" s="131" t="s">
        <v>44</v>
      </c>
      <c r="O9" s="131" t="s">
        <v>48</v>
      </c>
      <c r="P9" s="131" t="s">
        <v>39</v>
      </c>
      <c r="Q9" s="131" t="s">
        <v>51</v>
      </c>
      <c r="R9" s="131" t="s">
        <v>83</v>
      </c>
      <c r="S9" s="131" t="s">
        <v>83</v>
      </c>
      <c r="T9" s="131" t="s">
        <v>135</v>
      </c>
      <c r="U9" s="131" t="s">
        <v>136</v>
      </c>
      <c r="V9" s="131" t="s">
        <v>32</v>
      </c>
      <c r="X9" s="98" t="s">
        <v>159</v>
      </c>
      <c r="Y9" s="16"/>
      <c r="Z9" s="16"/>
      <c r="AA9" s="94" t="s">
        <v>77</v>
      </c>
      <c r="AB9" s="95" t="s">
        <v>157</v>
      </c>
    </row>
    <row r="10" spans="1:28" s="54" customFormat="1" ht="12.75">
      <c r="A10" s="145" t="s">
        <v>76</v>
      </c>
      <c r="B10" s="154">
        <f>SUM(B12:B39)</f>
        <v>12594858543.230001</v>
      </c>
      <c r="C10" s="154">
        <f>SUM(C12:C39)</f>
        <v>10904649535.540003</v>
      </c>
      <c r="D10" s="154">
        <f>SUM(D12:D39)</f>
        <v>306271241.4</v>
      </c>
      <c r="E10" s="154">
        <f aca="true" t="shared" si="0" ref="E10:K10">SUM(E12:E39)</f>
        <v>720543567.12</v>
      </c>
      <c r="F10" s="154">
        <f t="shared" si="0"/>
        <v>4449443870.969999</v>
      </c>
      <c r="G10" s="154">
        <f t="shared" si="0"/>
        <v>1354233049.0900002</v>
      </c>
      <c r="H10" s="154">
        <f t="shared" si="0"/>
        <v>81784198.12</v>
      </c>
      <c r="I10" s="154">
        <f t="shared" si="0"/>
        <v>61933003.40000001</v>
      </c>
      <c r="J10" s="154">
        <f t="shared" si="0"/>
        <v>517471325.39</v>
      </c>
      <c r="K10" s="154">
        <f t="shared" si="0"/>
        <v>709328542.3800001</v>
      </c>
      <c r="L10" s="154"/>
      <c r="M10" s="155" t="s">
        <v>76</v>
      </c>
      <c r="N10" s="154">
        <f aca="true" t="shared" si="1" ref="N10:V10">SUM(N12:N39)</f>
        <v>225000539.08</v>
      </c>
      <c r="O10" s="154">
        <f t="shared" si="1"/>
        <v>2427099162.56</v>
      </c>
      <c r="P10" s="154">
        <f t="shared" si="1"/>
        <v>19663955.23</v>
      </c>
      <c r="Q10" s="154">
        <f t="shared" si="1"/>
        <v>31877080.800000004</v>
      </c>
      <c r="R10" s="154">
        <f t="shared" si="1"/>
        <v>304587471.2299999</v>
      </c>
      <c r="S10" s="154">
        <f t="shared" si="1"/>
        <v>1243765333.3500001</v>
      </c>
      <c r="T10" s="154">
        <f t="shared" si="1"/>
        <v>133093500.11</v>
      </c>
      <c r="U10" s="154">
        <f t="shared" si="1"/>
        <v>271083111.83</v>
      </c>
      <c r="V10" s="154">
        <f t="shared" si="1"/>
        <v>8762703</v>
      </c>
      <c r="X10" s="1">
        <f>SUM(X12:X39)</f>
        <v>434463376.84999996</v>
      </c>
      <c r="Y10"/>
      <c r="Z10" s="161">
        <f>SUM(Z12:Z39)</f>
        <v>412939314.94</v>
      </c>
      <c r="AA10" s="1">
        <f>SUM(AA12:AA39)</f>
        <v>31877080.800000004</v>
      </c>
      <c r="AB10" s="1">
        <f>SUM(AB12:AB39)</f>
        <v>10353018.89</v>
      </c>
    </row>
    <row r="11" spans="1:28" ht="12.75">
      <c r="A11" s="141"/>
      <c r="B11" s="141"/>
      <c r="C11" s="141"/>
      <c r="D11" s="122"/>
      <c r="E11" s="122"/>
      <c r="F11" s="122"/>
      <c r="G11" s="122"/>
      <c r="H11" s="122"/>
      <c r="I11" s="122"/>
      <c r="J11" s="122"/>
      <c r="K11" s="122"/>
      <c r="L11" s="122"/>
      <c r="M11" s="141"/>
      <c r="N11" s="92"/>
      <c r="O11" s="92"/>
      <c r="P11" s="92"/>
      <c r="Q11" s="92"/>
      <c r="R11" s="92"/>
      <c r="S11" s="92"/>
      <c r="T11" s="92"/>
      <c r="U11" s="92"/>
      <c r="V11" s="92"/>
      <c r="X11"/>
      <c r="Y11"/>
      <c r="Z11" s="14"/>
      <c r="AA11" s="14"/>
      <c r="AB11" s="14"/>
    </row>
    <row r="12" spans="1:28" ht="12.75">
      <c r="A12" s="146" t="s">
        <v>52</v>
      </c>
      <c r="B12" s="141">
        <f aca="true" t="shared" si="2" ref="B12:B39">+C12+R12+S12+T12+V12</f>
        <v>134873438.65</v>
      </c>
      <c r="C12" s="141">
        <f>SUM(D12:Q12)</f>
        <v>116990742.81</v>
      </c>
      <c r="D12" s="122">
        <v>2113779.09</v>
      </c>
      <c r="E12" s="122">
        <v>6794304.98</v>
      </c>
      <c r="F12" s="124">
        <f>46131407.75+1487492.83</f>
        <v>47618900.58</v>
      </c>
      <c r="G12" s="122">
        <v>14734351.97</v>
      </c>
      <c r="H12" s="122">
        <v>552034.92</v>
      </c>
      <c r="I12" s="122">
        <v>557905.17</v>
      </c>
      <c r="J12" s="122">
        <v>6024532.630000001</v>
      </c>
      <c r="K12" s="122">
        <v>8280512.68</v>
      </c>
      <c r="L12" s="122"/>
      <c r="M12" s="141" t="s">
        <v>52</v>
      </c>
      <c r="N12" s="92">
        <v>1697412.97</v>
      </c>
      <c r="O12" s="92">
        <v>28232442.44</v>
      </c>
      <c r="P12" s="92">
        <v>0</v>
      </c>
      <c r="Q12" s="123">
        <v>384565.38</v>
      </c>
      <c r="R12" s="122">
        <v>5739588.02</v>
      </c>
      <c r="S12" s="92">
        <v>11599438.82</v>
      </c>
      <c r="T12" s="92">
        <v>543669</v>
      </c>
      <c r="U12" s="92">
        <v>1351624</v>
      </c>
      <c r="V12" s="92">
        <v>0</v>
      </c>
      <c r="X12" s="164">
        <f>Z12+AA12-AB12</f>
        <v>2279858.38</v>
      </c>
      <c r="Y12" s="46" t="s">
        <v>0</v>
      </c>
      <c r="Z12" s="92">
        <v>1895293</v>
      </c>
      <c r="AA12" s="122">
        <v>384565.38</v>
      </c>
      <c r="AB12" s="124">
        <v>0</v>
      </c>
    </row>
    <row r="13" spans="1:28" ht="12.75">
      <c r="A13" s="146" t="s">
        <v>53</v>
      </c>
      <c r="B13" s="141">
        <f t="shared" si="2"/>
        <v>1003678493.85</v>
      </c>
      <c r="C13" s="141">
        <f>SUM(D13:Q13)</f>
        <v>866746230.85</v>
      </c>
      <c r="D13" s="122">
        <v>24466178.27</v>
      </c>
      <c r="E13" s="122">
        <v>57415126.79999999</v>
      </c>
      <c r="F13" s="122">
        <v>366343520.83</v>
      </c>
      <c r="G13" s="122">
        <v>104781010.11999999</v>
      </c>
      <c r="H13" s="122">
        <v>4403518.19</v>
      </c>
      <c r="I13" s="122">
        <v>0</v>
      </c>
      <c r="J13" s="122">
        <v>37544643.99999999</v>
      </c>
      <c r="K13" s="122">
        <v>60184190.74</v>
      </c>
      <c r="L13" s="122"/>
      <c r="M13" s="141" t="s">
        <v>53</v>
      </c>
      <c r="N13" s="92">
        <v>12330636.860000001</v>
      </c>
      <c r="O13" s="92">
        <v>196210716.29999998</v>
      </c>
      <c r="P13" s="92">
        <v>253185.78</v>
      </c>
      <c r="Q13" s="92">
        <v>2813502.96</v>
      </c>
      <c r="R13" s="122">
        <v>20904350</v>
      </c>
      <c r="S13" s="92">
        <v>105313349</v>
      </c>
      <c r="T13" s="92">
        <v>10714564</v>
      </c>
      <c r="U13" s="92">
        <v>32352584</v>
      </c>
      <c r="V13" s="92">
        <v>0</v>
      </c>
      <c r="X13" s="164">
        <f>Z13+AA13-AB13</f>
        <v>45872188.96</v>
      </c>
      <c r="Y13" s="46" t="s">
        <v>6</v>
      </c>
      <c r="Z13" s="92">
        <v>43067148</v>
      </c>
      <c r="AA13" s="122">
        <v>2813502.96</v>
      </c>
      <c r="AB13" s="124">
        <v>8462</v>
      </c>
    </row>
    <row r="14" spans="1:28" ht="12.75">
      <c r="A14" s="147" t="s">
        <v>75</v>
      </c>
      <c r="B14" s="141">
        <f t="shared" si="2"/>
        <v>1367506235.6899998</v>
      </c>
      <c r="C14" s="141">
        <f>SUM(D14:Q14)</f>
        <v>1190912323.1699998</v>
      </c>
      <c r="D14" s="122">
        <v>59587600.300000004</v>
      </c>
      <c r="E14" s="122">
        <v>80721044.69000001</v>
      </c>
      <c r="F14" s="122">
        <v>459963278.4700001</v>
      </c>
      <c r="G14" s="122">
        <v>203647972.56</v>
      </c>
      <c r="H14" s="122">
        <v>14180343.76</v>
      </c>
      <c r="I14" s="122">
        <v>6012320</v>
      </c>
      <c r="J14" s="122">
        <v>34112755.04</v>
      </c>
      <c r="K14" s="122">
        <v>75333420.92999999</v>
      </c>
      <c r="L14" s="122"/>
      <c r="M14" s="122" t="s">
        <v>75</v>
      </c>
      <c r="N14" s="92">
        <v>23536821.02</v>
      </c>
      <c r="O14" s="92">
        <v>230222278.36</v>
      </c>
      <c r="P14" s="92">
        <v>688938.57</v>
      </c>
      <c r="Q14" s="92">
        <v>2905549.47</v>
      </c>
      <c r="R14" s="122">
        <v>31417406.86</v>
      </c>
      <c r="S14" s="92">
        <v>142369539.66000003</v>
      </c>
      <c r="T14" s="92">
        <v>2806966</v>
      </c>
      <c r="U14" s="92">
        <v>4735000</v>
      </c>
      <c r="V14" s="92">
        <v>0</v>
      </c>
      <c r="X14" s="164">
        <f>Z14+AA14-AB14</f>
        <v>10446667.67</v>
      </c>
      <c r="Y14" s="46" t="s">
        <v>19</v>
      </c>
      <c r="Z14" s="92">
        <v>7541966</v>
      </c>
      <c r="AA14" s="122">
        <v>2905549.47</v>
      </c>
      <c r="AB14" s="124">
        <v>847.8</v>
      </c>
    </row>
    <row r="15" spans="1:28" ht="12.75">
      <c r="A15" s="147" t="s">
        <v>54</v>
      </c>
      <c r="B15" s="141">
        <f t="shared" si="2"/>
        <v>1313110891.9500005</v>
      </c>
      <c r="C15" s="141">
        <f>SUM(D15:Q15)</f>
        <v>1265861138.9500005</v>
      </c>
      <c r="D15" s="122">
        <v>38461432.89999999</v>
      </c>
      <c r="E15" s="122">
        <v>76996892.00000001</v>
      </c>
      <c r="F15" s="122">
        <v>490228965.22000015</v>
      </c>
      <c r="G15" s="122">
        <v>159991630.07999998</v>
      </c>
      <c r="H15" s="122">
        <v>7780896.51</v>
      </c>
      <c r="I15" s="122">
        <v>13243369.700000001</v>
      </c>
      <c r="J15" s="122">
        <v>50222104.83</v>
      </c>
      <c r="K15" s="122">
        <v>83062706.56</v>
      </c>
      <c r="L15" s="122"/>
      <c r="M15" s="122" t="s">
        <v>54</v>
      </c>
      <c r="N15" s="92">
        <v>27642937</v>
      </c>
      <c r="O15" s="92">
        <v>314301708.0200002</v>
      </c>
      <c r="P15" s="92">
        <v>888854.13</v>
      </c>
      <c r="Q15" s="92">
        <v>3039642</v>
      </c>
      <c r="R15" s="122">
        <v>35509065</v>
      </c>
      <c r="S15" s="92">
        <v>0</v>
      </c>
      <c r="T15" s="92">
        <v>11740688</v>
      </c>
      <c r="U15" s="92">
        <v>14417000</v>
      </c>
      <c r="V15" s="92">
        <v>0</v>
      </c>
      <c r="X15" s="164">
        <f>Z15+AA15-AB15</f>
        <v>28944889</v>
      </c>
      <c r="Y15" s="46" t="s">
        <v>9</v>
      </c>
      <c r="Z15" s="92">
        <v>26157688</v>
      </c>
      <c r="AA15" s="122">
        <v>3039642</v>
      </c>
      <c r="AB15" s="124">
        <v>252441</v>
      </c>
    </row>
    <row r="16" spans="1:28" ht="12.75">
      <c r="A16" s="147" t="s">
        <v>55</v>
      </c>
      <c r="B16" s="141">
        <f t="shared" si="2"/>
        <v>229128472.35000008</v>
      </c>
      <c r="C16" s="141">
        <f>SUM(D16:Q16)</f>
        <v>199699758.70000008</v>
      </c>
      <c r="D16" s="122">
        <v>5310308.12</v>
      </c>
      <c r="E16" s="122">
        <v>10784438.080000002</v>
      </c>
      <c r="F16" s="122">
        <v>84958728.80000001</v>
      </c>
      <c r="G16" s="122">
        <v>22499764.04</v>
      </c>
      <c r="H16" s="122">
        <v>1205185.63</v>
      </c>
      <c r="I16" s="122">
        <v>1094015.62</v>
      </c>
      <c r="J16" s="122">
        <v>11567503.4</v>
      </c>
      <c r="K16" s="122">
        <v>15004280.33</v>
      </c>
      <c r="L16" s="92"/>
      <c r="M16" s="122" t="s">
        <v>55</v>
      </c>
      <c r="N16" s="92">
        <v>3238686.24</v>
      </c>
      <c r="O16" s="92">
        <v>41734934.41000001</v>
      </c>
      <c r="P16" s="92">
        <v>1104267.87</v>
      </c>
      <c r="Q16" s="92">
        <v>1197646.16</v>
      </c>
      <c r="R16" s="122">
        <v>5666520.72</v>
      </c>
      <c r="S16" s="92">
        <v>22279108.93</v>
      </c>
      <c r="T16" s="92">
        <v>1483084</v>
      </c>
      <c r="U16" s="92">
        <v>3847576</v>
      </c>
      <c r="V16" s="92">
        <v>0</v>
      </c>
      <c r="X16" s="164">
        <f>Z16+AA16-AB16</f>
        <v>6528306.16</v>
      </c>
      <c r="Y16" s="46" t="s">
        <v>13</v>
      </c>
      <c r="Z16" s="92">
        <v>5330660</v>
      </c>
      <c r="AA16" s="122">
        <v>1197646.16</v>
      </c>
      <c r="AB16" s="124">
        <v>0</v>
      </c>
    </row>
    <row r="17" spans="1:28" ht="12.75">
      <c r="A17" s="147"/>
      <c r="B17" s="141"/>
      <c r="C17" s="141"/>
      <c r="D17" s="122"/>
      <c r="E17" s="122"/>
      <c r="F17" s="122"/>
      <c r="G17" s="122"/>
      <c r="H17" s="122"/>
      <c r="I17" s="122"/>
      <c r="J17" s="122"/>
      <c r="K17" s="122"/>
      <c r="L17" s="92"/>
      <c r="M17" s="122"/>
      <c r="N17" s="92"/>
      <c r="O17" s="92"/>
      <c r="P17" s="92"/>
      <c r="Q17" s="92"/>
      <c r="R17" s="122"/>
      <c r="S17" s="92"/>
      <c r="T17" s="92"/>
      <c r="U17" s="92"/>
      <c r="V17" s="92"/>
      <c r="X17" s="165"/>
      <c r="Y17"/>
      <c r="Z17" s="92"/>
      <c r="AA17" s="122"/>
      <c r="AB17" s="124"/>
    </row>
    <row r="18" spans="1:28" ht="12.75">
      <c r="A18" s="147" t="s">
        <v>56</v>
      </c>
      <c r="B18" s="141">
        <f t="shared" si="2"/>
        <v>65580790.06999999</v>
      </c>
      <c r="C18" s="141">
        <f>SUM(D18:Q18)</f>
        <v>60569133.31999999</v>
      </c>
      <c r="D18" s="122">
        <v>1643842.14</v>
      </c>
      <c r="E18" s="122">
        <v>4219283.36</v>
      </c>
      <c r="F18" s="122">
        <v>26786227.369999997</v>
      </c>
      <c r="G18" s="122">
        <v>5708407.949999999</v>
      </c>
      <c r="H18" s="122">
        <v>765303.67</v>
      </c>
      <c r="I18" s="122">
        <v>587314.25</v>
      </c>
      <c r="J18" s="122">
        <v>3773382.52</v>
      </c>
      <c r="K18" s="122">
        <v>3535649.37</v>
      </c>
      <c r="L18" s="92"/>
      <c r="M18" s="122" t="s">
        <v>56</v>
      </c>
      <c r="N18" s="92">
        <v>708362.32</v>
      </c>
      <c r="O18" s="92">
        <v>12562641.86</v>
      </c>
      <c r="P18" s="92">
        <v>11427.61</v>
      </c>
      <c r="Q18" s="92">
        <v>267290.9</v>
      </c>
      <c r="R18" s="122">
        <v>2265222.29</v>
      </c>
      <c r="S18" s="92">
        <v>2403162.82</v>
      </c>
      <c r="T18" s="92">
        <v>343271.64</v>
      </c>
      <c r="U18" s="92">
        <v>647126</v>
      </c>
      <c r="V18" s="92">
        <v>0</v>
      </c>
      <c r="X18" s="164">
        <f>Z18+AA18-AB18</f>
        <v>1022033.64</v>
      </c>
      <c r="Y18" s="46" t="s">
        <v>14</v>
      </c>
      <c r="Z18" s="92">
        <v>990397.64</v>
      </c>
      <c r="AA18" s="122">
        <v>267290.9</v>
      </c>
      <c r="AB18" s="124">
        <v>235654.9</v>
      </c>
    </row>
    <row r="19" spans="1:28" ht="12.75">
      <c r="A19" s="147" t="s">
        <v>57</v>
      </c>
      <c r="B19" s="141">
        <f t="shared" si="2"/>
        <v>393326865.0900001</v>
      </c>
      <c r="C19" s="141">
        <f>SUM(D19:Q19)</f>
        <v>319922122.7100001</v>
      </c>
      <c r="D19" s="122">
        <v>5397619.71</v>
      </c>
      <c r="E19" s="122">
        <v>23743212.82</v>
      </c>
      <c r="F19" s="122">
        <v>134809298.98000002</v>
      </c>
      <c r="G19" s="122">
        <v>35040931.900000006</v>
      </c>
      <c r="H19" s="122">
        <v>1249682.99</v>
      </c>
      <c r="I19" s="122">
        <v>2829691.24</v>
      </c>
      <c r="J19" s="122">
        <v>19124841.49</v>
      </c>
      <c r="K19" s="122">
        <v>23204607.9</v>
      </c>
      <c r="L19" s="92"/>
      <c r="M19" s="122" t="s">
        <v>57</v>
      </c>
      <c r="N19" s="92">
        <v>6796985.15</v>
      </c>
      <c r="O19" s="92">
        <v>66611485.28000001</v>
      </c>
      <c r="P19" s="92">
        <v>289400.53</v>
      </c>
      <c r="Q19" s="92">
        <v>824364.72</v>
      </c>
      <c r="R19" s="122">
        <v>6985164.920000001</v>
      </c>
      <c r="S19" s="92">
        <v>63843433.2</v>
      </c>
      <c r="T19" s="92">
        <v>2576144.26</v>
      </c>
      <c r="U19" s="92">
        <v>7021618.52</v>
      </c>
      <c r="V19" s="92">
        <v>0</v>
      </c>
      <c r="X19" s="164">
        <f>Z19+AA19-AB19</f>
        <v>10417472.74</v>
      </c>
      <c r="Y19" s="46" t="s">
        <v>15</v>
      </c>
      <c r="Z19" s="92">
        <v>9597762.78</v>
      </c>
      <c r="AA19" s="122">
        <v>824364.72</v>
      </c>
      <c r="AB19" s="124">
        <v>4654.76</v>
      </c>
    </row>
    <row r="20" spans="1:28" ht="12.75">
      <c r="A20" s="147" t="s">
        <v>58</v>
      </c>
      <c r="B20" s="141">
        <f t="shared" si="2"/>
        <v>209996753.57999998</v>
      </c>
      <c r="C20" s="141">
        <f>SUM(D20:Q20)</f>
        <v>180576253.18</v>
      </c>
      <c r="D20" s="122">
        <v>4460322.23</v>
      </c>
      <c r="E20" s="122">
        <v>13110615.55</v>
      </c>
      <c r="F20" s="122">
        <v>71184953.89999999</v>
      </c>
      <c r="G20" s="122">
        <v>24112325.23</v>
      </c>
      <c r="H20" s="122">
        <v>876690.91</v>
      </c>
      <c r="I20" s="122">
        <v>1535540.76</v>
      </c>
      <c r="J20" s="122">
        <v>9216072.869999997</v>
      </c>
      <c r="K20" s="122">
        <v>12404997.41</v>
      </c>
      <c r="L20" s="92"/>
      <c r="M20" s="122" t="s">
        <v>58</v>
      </c>
      <c r="N20" s="92">
        <v>4178947.8</v>
      </c>
      <c r="O20" s="92">
        <v>38929763.27000002</v>
      </c>
      <c r="P20" s="92">
        <v>304800.86</v>
      </c>
      <c r="Q20" s="92">
        <v>261222.39</v>
      </c>
      <c r="R20" s="122">
        <v>6267427.04</v>
      </c>
      <c r="S20" s="92">
        <v>18279402.36</v>
      </c>
      <c r="T20" s="92">
        <v>4873671</v>
      </c>
      <c r="U20" s="92">
        <v>3076990</v>
      </c>
      <c r="V20" s="92">
        <v>0</v>
      </c>
      <c r="X20" s="164">
        <f>Z20+AA20-AB20</f>
        <v>8211883.39</v>
      </c>
      <c r="Y20" s="46" t="s">
        <v>2</v>
      </c>
      <c r="Z20" s="92">
        <v>7950661</v>
      </c>
      <c r="AA20" s="122">
        <v>261222.39</v>
      </c>
      <c r="AB20" s="124">
        <v>0</v>
      </c>
    </row>
    <row r="21" spans="1:28" ht="12.75">
      <c r="A21" s="147" t="s">
        <v>59</v>
      </c>
      <c r="B21" s="141">
        <f t="shared" si="2"/>
        <v>359922330.60999995</v>
      </c>
      <c r="C21" s="141">
        <f>SUM(D21:Q21)</f>
        <v>310300960.45</v>
      </c>
      <c r="D21" s="122">
        <v>8053521.9</v>
      </c>
      <c r="E21" s="122">
        <v>21186517.62</v>
      </c>
      <c r="F21" s="122">
        <v>131494013.58</v>
      </c>
      <c r="G21" s="122">
        <v>29464383.930000003</v>
      </c>
      <c r="H21" s="122">
        <v>2916394.97</v>
      </c>
      <c r="I21" s="122">
        <v>2284191.02</v>
      </c>
      <c r="J21" s="122">
        <v>20978324.949999996</v>
      </c>
      <c r="K21" s="122">
        <v>22227504.27</v>
      </c>
      <c r="L21" s="92"/>
      <c r="M21" s="122" t="s">
        <v>59</v>
      </c>
      <c r="N21" s="92">
        <v>7569087.84</v>
      </c>
      <c r="O21" s="92">
        <v>58230560.56</v>
      </c>
      <c r="P21" s="92">
        <v>2654447.18</v>
      </c>
      <c r="Q21" s="92">
        <v>3242012.63</v>
      </c>
      <c r="R21" s="122">
        <v>9812172.08</v>
      </c>
      <c r="S21" s="92">
        <v>38802163.08</v>
      </c>
      <c r="T21" s="92">
        <v>1007035</v>
      </c>
      <c r="U21" s="92">
        <v>3256376</v>
      </c>
      <c r="V21" s="92">
        <v>0</v>
      </c>
      <c r="X21" s="164">
        <f>Z21+AA21-AB21</f>
        <v>6102841.43</v>
      </c>
      <c r="Y21" s="46" t="s">
        <v>10</v>
      </c>
      <c r="Z21" s="92">
        <v>4263411</v>
      </c>
      <c r="AA21" s="122">
        <v>3242012.63</v>
      </c>
      <c r="AB21" s="124">
        <v>1402582.2</v>
      </c>
    </row>
    <row r="22" spans="1:28" ht="12.75">
      <c r="A22" s="147" t="s">
        <v>60</v>
      </c>
      <c r="B22" s="141">
        <f t="shared" si="2"/>
        <v>68548460.52000003</v>
      </c>
      <c r="C22" s="141">
        <f>SUM(D22:Q22)</f>
        <v>56381497.24000001</v>
      </c>
      <c r="D22" s="122">
        <v>1475810.7</v>
      </c>
      <c r="E22" s="122">
        <v>4063712.87</v>
      </c>
      <c r="F22" s="122">
        <v>24303907.58000001</v>
      </c>
      <c r="G22" s="122">
        <v>5184118.83</v>
      </c>
      <c r="H22" s="122">
        <v>503535.9</v>
      </c>
      <c r="I22" s="122">
        <v>403232.32</v>
      </c>
      <c r="J22" s="122">
        <v>3062631.39</v>
      </c>
      <c r="K22" s="122">
        <v>3681486.29</v>
      </c>
      <c r="L22" s="92"/>
      <c r="M22" s="122" t="s">
        <v>60</v>
      </c>
      <c r="N22" s="92">
        <v>867030.55</v>
      </c>
      <c r="O22" s="92">
        <v>12665298.67</v>
      </c>
      <c r="P22" s="92">
        <v>0</v>
      </c>
      <c r="Q22" s="92">
        <v>170732.14</v>
      </c>
      <c r="R22" s="122">
        <v>2276236.74</v>
      </c>
      <c r="S22" s="92">
        <v>9518798</v>
      </c>
      <c r="T22" s="92">
        <v>371928.54</v>
      </c>
      <c r="U22" s="92">
        <v>942504.63</v>
      </c>
      <c r="V22" s="92">
        <v>0</v>
      </c>
      <c r="X22" s="164">
        <f>Z22+AA22-AB22</f>
        <v>1485165.31</v>
      </c>
      <c r="Y22" s="46" t="s">
        <v>3</v>
      </c>
      <c r="Z22" s="92">
        <v>1314433.17</v>
      </c>
      <c r="AA22" s="122">
        <v>170732.14</v>
      </c>
      <c r="AB22" s="124">
        <v>0</v>
      </c>
    </row>
    <row r="23" spans="1:28" ht="12.75">
      <c r="A23" s="147"/>
      <c r="B23" s="141"/>
      <c r="C23" s="141"/>
      <c r="D23" s="122"/>
      <c r="E23" s="122"/>
      <c r="F23" s="122"/>
      <c r="G23" s="122"/>
      <c r="H23" s="122"/>
      <c r="I23" s="122"/>
      <c r="J23" s="122"/>
      <c r="K23" s="122"/>
      <c r="L23" s="92"/>
      <c r="M23" s="122"/>
      <c r="N23" s="92"/>
      <c r="O23" s="92"/>
      <c r="P23" s="92"/>
      <c r="Q23" s="92"/>
      <c r="R23" s="122"/>
      <c r="S23" s="92"/>
      <c r="T23" s="92"/>
      <c r="U23" s="92"/>
      <c r="V23" s="92"/>
      <c r="X23" s="165"/>
      <c r="Y23"/>
      <c r="Z23" s="92"/>
      <c r="AA23" s="122"/>
      <c r="AB23" s="124"/>
    </row>
    <row r="24" spans="1:28" ht="12.75">
      <c r="A24" s="147" t="s">
        <v>61</v>
      </c>
      <c r="B24" s="141">
        <f t="shared" si="2"/>
        <v>550535606.15</v>
      </c>
      <c r="C24" s="141">
        <f>SUM(D24:Q24)</f>
        <v>467308609.15</v>
      </c>
      <c r="D24" s="122">
        <v>8231778.430000001</v>
      </c>
      <c r="E24" s="122">
        <v>31693288.669999998</v>
      </c>
      <c r="F24" s="122">
        <v>199921348.5</v>
      </c>
      <c r="G24" s="122">
        <v>44022010.059999995</v>
      </c>
      <c r="H24" s="122">
        <v>2726745.01</v>
      </c>
      <c r="I24" s="122">
        <v>4849622.8</v>
      </c>
      <c r="J24" s="122">
        <v>20651969.389999997</v>
      </c>
      <c r="K24" s="122">
        <v>32294136.82</v>
      </c>
      <c r="L24" s="92"/>
      <c r="M24" s="122" t="s">
        <v>61</v>
      </c>
      <c r="N24" s="92">
        <v>11006070.969999999</v>
      </c>
      <c r="O24" s="92">
        <v>109035266.62</v>
      </c>
      <c r="P24" s="92">
        <v>984458.18</v>
      </c>
      <c r="Q24" s="92">
        <v>1891913.7</v>
      </c>
      <c r="R24" s="122">
        <v>11903086</v>
      </c>
      <c r="S24" s="92">
        <v>61639412</v>
      </c>
      <c r="T24" s="92">
        <v>9684499</v>
      </c>
      <c r="U24" s="92">
        <v>14078024</v>
      </c>
      <c r="V24" s="92">
        <v>0</v>
      </c>
      <c r="X24" s="164">
        <f>Z24+AA24-AB24</f>
        <v>25086135.48</v>
      </c>
      <c r="Y24" s="46" t="s">
        <v>11</v>
      </c>
      <c r="Z24" s="92">
        <v>23762523</v>
      </c>
      <c r="AA24" s="122">
        <v>1891913.7</v>
      </c>
      <c r="AB24" s="124">
        <v>568301.22</v>
      </c>
    </row>
    <row r="25" spans="1:28" ht="12.75">
      <c r="A25" s="147" t="s">
        <v>62</v>
      </c>
      <c r="B25" s="141">
        <f t="shared" si="2"/>
        <v>59214695.949999996</v>
      </c>
      <c r="C25" s="141">
        <f>SUM(D25:Q25)</f>
        <v>54201104.919999994</v>
      </c>
      <c r="D25" s="122">
        <v>1091669.89</v>
      </c>
      <c r="E25" s="122">
        <v>2709373.03</v>
      </c>
      <c r="F25" s="122">
        <v>23709802.869999997</v>
      </c>
      <c r="G25" s="122">
        <v>4451949.88</v>
      </c>
      <c r="H25" s="122">
        <v>696409.96</v>
      </c>
      <c r="I25" s="122">
        <v>417782.17</v>
      </c>
      <c r="J25" s="122">
        <v>4161974.32</v>
      </c>
      <c r="K25" s="122">
        <v>3823200.01</v>
      </c>
      <c r="L25" s="92"/>
      <c r="M25" s="122" t="s">
        <v>62</v>
      </c>
      <c r="N25" s="92">
        <v>883808.24</v>
      </c>
      <c r="O25" s="92">
        <v>11783414.829999998</v>
      </c>
      <c r="P25" s="92">
        <v>212720.01</v>
      </c>
      <c r="Q25" s="92">
        <v>258999.71</v>
      </c>
      <c r="R25" s="122">
        <v>2781728</v>
      </c>
      <c r="S25" s="92">
        <v>2150090.36</v>
      </c>
      <c r="T25" s="92">
        <v>81747.67</v>
      </c>
      <c r="U25" s="92">
        <v>145651.68</v>
      </c>
      <c r="V25" s="92">
        <v>25</v>
      </c>
      <c r="X25" s="164">
        <f>Z25+AA25-AB25</f>
        <v>486424.06</v>
      </c>
      <c r="Y25" s="46" t="s">
        <v>12</v>
      </c>
      <c r="Z25" s="92">
        <v>227424.35</v>
      </c>
      <c r="AA25" s="122">
        <v>258999.71</v>
      </c>
      <c r="AB25" s="124">
        <v>0</v>
      </c>
    </row>
    <row r="26" spans="1:28" ht="12.75">
      <c r="A26" s="147" t="s">
        <v>63</v>
      </c>
      <c r="B26" s="141">
        <f t="shared" si="2"/>
        <v>563174363.1900002</v>
      </c>
      <c r="C26" s="141">
        <f>SUM(D26:Q26)</f>
        <v>448646923.0800001</v>
      </c>
      <c r="D26" s="122">
        <v>10930809.580000002</v>
      </c>
      <c r="E26" s="122">
        <v>25676587.180000003</v>
      </c>
      <c r="F26" s="122">
        <v>186642925.91000006</v>
      </c>
      <c r="G26" s="122">
        <v>47776218.239999995</v>
      </c>
      <c r="H26" s="122">
        <v>1606265.57</v>
      </c>
      <c r="I26" s="122">
        <v>3250894.62</v>
      </c>
      <c r="J26" s="122">
        <v>26893562.93</v>
      </c>
      <c r="K26" s="122">
        <v>28381605.35</v>
      </c>
      <c r="L26" s="92"/>
      <c r="M26" s="122" t="s">
        <v>63</v>
      </c>
      <c r="N26" s="92">
        <v>11208864.37</v>
      </c>
      <c r="O26" s="92">
        <v>105085297</v>
      </c>
      <c r="P26" s="92">
        <v>450417.38</v>
      </c>
      <c r="Q26" s="92">
        <v>743474.95</v>
      </c>
      <c r="R26" s="122">
        <v>13769787.73</v>
      </c>
      <c r="S26" s="92">
        <v>96141847.38000001</v>
      </c>
      <c r="T26" s="92">
        <v>4615805</v>
      </c>
      <c r="U26" s="92">
        <v>6580340</v>
      </c>
      <c r="V26" s="92">
        <v>0</v>
      </c>
      <c r="X26" s="164">
        <f>Z26+AA26-AB26</f>
        <v>11939619.95</v>
      </c>
      <c r="Y26" s="46" t="s">
        <v>16</v>
      </c>
      <c r="Z26" s="92">
        <v>11196145</v>
      </c>
      <c r="AA26" s="122">
        <v>743474.95</v>
      </c>
      <c r="AB26" s="124">
        <v>0</v>
      </c>
    </row>
    <row r="27" spans="1:28" ht="12.75">
      <c r="A27" s="147" t="s">
        <v>64</v>
      </c>
      <c r="B27" s="141">
        <f t="shared" si="2"/>
        <v>771765478.26</v>
      </c>
      <c r="C27" s="141">
        <f>SUM(D27:Q27)</f>
        <v>671766550.26</v>
      </c>
      <c r="D27" s="122">
        <v>10376703</v>
      </c>
      <c r="E27" s="122">
        <v>47412158.94999999</v>
      </c>
      <c r="F27" s="122">
        <v>277987022.22</v>
      </c>
      <c r="G27" s="122">
        <v>88301354.89</v>
      </c>
      <c r="H27" s="122">
        <v>2679164.62</v>
      </c>
      <c r="I27" s="122">
        <v>5116631.58</v>
      </c>
      <c r="J27" s="122">
        <v>31072172.009999998</v>
      </c>
      <c r="K27" s="122">
        <v>38790550</v>
      </c>
      <c r="L27" s="92"/>
      <c r="M27" s="122" t="s">
        <v>64</v>
      </c>
      <c r="N27" s="92">
        <v>19793738</v>
      </c>
      <c r="O27" s="92">
        <v>143324152.96</v>
      </c>
      <c r="P27" s="92">
        <v>5961961.029999999</v>
      </c>
      <c r="Q27" s="92">
        <v>950941</v>
      </c>
      <c r="R27" s="122">
        <v>11398874</v>
      </c>
      <c r="S27" s="92">
        <v>76054114</v>
      </c>
      <c r="T27" s="92">
        <v>12545940</v>
      </c>
      <c r="U27" s="92">
        <v>19851894</v>
      </c>
      <c r="V27" s="92">
        <v>0</v>
      </c>
      <c r="X27" s="164">
        <f>Z27+AA27-AB27</f>
        <v>33293775</v>
      </c>
      <c r="Y27" s="46" t="s">
        <v>17</v>
      </c>
      <c r="Z27" s="92">
        <v>32397834</v>
      </c>
      <c r="AA27" s="122">
        <v>950941</v>
      </c>
      <c r="AB27" s="124">
        <v>55000</v>
      </c>
    </row>
    <row r="28" spans="1:28" ht="12.75">
      <c r="A28" s="147" t="s">
        <v>65</v>
      </c>
      <c r="B28" s="141">
        <f t="shared" si="2"/>
        <v>32742656.500000004</v>
      </c>
      <c r="C28" s="141">
        <f>SUM(D28:Q28)</f>
        <v>28787983.500000004</v>
      </c>
      <c r="D28" s="122">
        <v>1020897.09</v>
      </c>
      <c r="E28" s="122">
        <v>2257620.42</v>
      </c>
      <c r="F28" s="122">
        <v>11681070.729999999</v>
      </c>
      <c r="G28" s="122">
        <v>2613601.6</v>
      </c>
      <c r="H28" s="122">
        <v>225860.17</v>
      </c>
      <c r="I28" s="122">
        <v>2270</v>
      </c>
      <c r="J28" s="122">
        <v>1898060.19</v>
      </c>
      <c r="K28" s="122">
        <v>2275880</v>
      </c>
      <c r="L28" s="92"/>
      <c r="M28" s="122" t="s">
        <v>65</v>
      </c>
      <c r="N28" s="92">
        <v>630283.89</v>
      </c>
      <c r="O28" s="92">
        <v>6019251.29</v>
      </c>
      <c r="P28" s="92">
        <v>76151.12</v>
      </c>
      <c r="Q28" s="92">
        <v>87037</v>
      </c>
      <c r="R28" s="122">
        <v>1114996</v>
      </c>
      <c r="S28" s="92">
        <v>2839677</v>
      </c>
      <c r="T28" s="92">
        <v>0</v>
      </c>
      <c r="U28" s="92">
        <v>0</v>
      </c>
      <c r="V28" s="92">
        <v>0</v>
      </c>
      <c r="X28" s="164">
        <f>Z28+AA28-AB28</f>
        <v>0</v>
      </c>
      <c r="Y28" s="46" t="s">
        <v>18</v>
      </c>
      <c r="Z28" s="92">
        <v>0</v>
      </c>
      <c r="AA28" s="122">
        <v>87037</v>
      </c>
      <c r="AB28" s="124">
        <v>87037</v>
      </c>
    </row>
    <row r="29" spans="1:28" ht="12.75">
      <c r="A29" s="147"/>
      <c r="B29" s="141"/>
      <c r="C29" s="141"/>
      <c r="D29" s="122"/>
      <c r="E29" s="122"/>
      <c r="F29" s="122"/>
      <c r="G29" s="122"/>
      <c r="H29" s="122"/>
      <c r="I29" s="122"/>
      <c r="J29" s="122"/>
      <c r="K29" s="122"/>
      <c r="L29" s="92"/>
      <c r="M29" s="122"/>
      <c r="N29" s="92"/>
      <c r="O29" s="92"/>
      <c r="P29" s="92"/>
      <c r="Q29" s="92"/>
      <c r="R29" s="122"/>
      <c r="S29" s="92"/>
      <c r="T29" s="92"/>
      <c r="U29" s="92"/>
      <c r="V29" s="92"/>
      <c r="X29" s="165"/>
      <c r="Y29"/>
      <c r="Z29" s="92"/>
      <c r="AA29" s="122"/>
      <c r="AB29" s="124"/>
    </row>
    <row r="30" spans="1:28" ht="12.75">
      <c r="A30" s="147" t="s">
        <v>154</v>
      </c>
      <c r="B30" s="141">
        <f t="shared" si="2"/>
        <v>2447011977.360001</v>
      </c>
      <c r="C30" s="141">
        <f>SUM(D30:Q30)</f>
        <v>2042149198.130001</v>
      </c>
      <c r="D30" s="122">
        <v>40642955.94</v>
      </c>
      <c r="E30" s="122">
        <v>128055348.63999999</v>
      </c>
      <c r="F30" s="122">
        <v>849866942.4000002</v>
      </c>
      <c r="G30" s="122">
        <v>245730891.94000018</v>
      </c>
      <c r="H30" s="122">
        <v>11051991.419999998</v>
      </c>
      <c r="I30" s="122">
        <v>32162.39</v>
      </c>
      <c r="J30" s="122">
        <v>90847610.62</v>
      </c>
      <c r="K30" s="122">
        <v>114868778.69999999</v>
      </c>
      <c r="L30" s="92"/>
      <c r="M30" s="122" t="s">
        <v>154</v>
      </c>
      <c r="N30" s="92">
        <v>31714886.120000005</v>
      </c>
      <c r="O30" s="92">
        <v>527306617.04999995</v>
      </c>
      <c r="P30" s="92">
        <v>2031012.91</v>
      </c>
      <c r="Q30" s="92">
        <v>0</v>
      </c>
      <c r="R30" s="122">
        <v>43893770.04</v>
      </c>
      <c r="S30" s="92">
        <v>323012440.19</v>
      </c>
      <c r="T30" s="92">
        <v>35348460</v>
      </c>
      <c r="U30" s="92">
        <v>114501196</v>
      </c>
      <c r="V30" s="92">
        <v>2608109</v>
      </c>
      <c r="X30" s="164">
        <f>Z30+AA30-AB30</f>
        <v>152457765</v>
      </c>
      <c r="Y30" s="46" t="s">
        <v>7</v>
      </c>
      <c r="Z30" s="92">
        <v>152457765</v>
      </c>
      <c r="AA30" s="122">
        <v>0</v>
      </c>
      <c r="AB30" s="124">
        <v>0</v>
      </c>
    </row>
    <row r="31" spans="1:28" ht="12.75">
      <c r="A31" s="147" t="s">
        <v>67</v>
      </c>
      <c r="B31" s="141">
        <f t="shared" si="2"/>
        <v>1973061213.5599997</v>
      </c>
      <c r="C31" s="141">
        <f>SUM(D31:Q31)</f>
        <v>1755513547.5599997</v>
      </c>
      <c r="D31" s="122">
        <v>62828036.37</v>
      </c>
      <c r="E31" s="122">
        <v>126711182.55999999</v>
      </c>
      <c r="F31" s="122">
        <v>690652527.5499998</v>
      </c>
      <c r="G31" s="122">
        <v>233380042.51000002</v>
      </c>
      <c r="H31" s="122">
        <v>21922811.72</v>
      </c>
      <c r="I31" s="122">
        <v>14903998.520000001</v>
      </c>
      <c r="J31" s="122">
        <v>98910466.97000001</v>
      </c>
      <c r="K31" s="122">
        <v>122706456.71999998</v>
      </c>
      <c r="L31" s="92"/>
      <c r="M31" s="122" t="s">
        <v>67</v>
      </c>
      <c r="N31" s="92">
        <v>40338309.56000001</v>
      </c>
      <c r="O31" s="92">
        <v>339488594.42999995</v>
      </c>
      <c r="P31" s="92">
        <v>2753931.81</v>
      </c>
      <c r="Q31" s="92">
        <v>917188.84</v>
      </c>
      <c r="R31" s="122">
        <v>64020409</v>
      </c>
      <c r="S31" s="92">
        <v>131570427</v>
      </c>
      <c r="T31" s="92">
        <v>21956830</v>
      </c>
      <c r="U31" s="92">
        <v>24383796</v>
      </c>
      <c r="V31" s="92">
        <v>0</v>
      </c>
      <c r="X31" s="164">
        <f>Z31+AA31-AB31</f>
        <v>47242984.84</v>
      </c>
      <c r="Y31" s="46" t="s">
        <v>8</v>
      </c>
      <c r="Z31" s="92">
        <v>46340626</v>
      </c>
      <c r="AA31" s="122">
        <v>917188.84</v>
      </c>
      <c r="AB31" s="124">
        <v>14830</v>
      </c>
    </row>
    <row r="32" spans="1:28" ht="12.75">
      <c r="A32" s="147" t="s">
        <v>68</v>
      </c>
      <c r="B32" s="141">
        <f t="shared" si="2"/>
        <v>109666668.05999999</v>
      </c>
      <c r="C32" s="141">
        <f>SUM(D32:Q32)</f>
        <v>82468978.6</v>
      </c>
      <c r="D32" s="122">
        <v>1777464.75</v>
      </c>
      <c r="E32" s="122">
        <v>4654835.79</v>
      </c>
      <c r="F32" s="122">
        <v>35383131.879999995</v>
      </c>
      <c r="G32" s="122">
        <v>8083710.66</v>
      </c>
      <c r="H32" s="122">
        <v>432164.15</v>
      </c>
      <c r="I32" s="122">
        <v>580370.71</v>
      </c>
      <c r="J32" s="122">
        <v>5882418.199999998</v>
      </c>
      <c r="K32" s="122">
        <v>5947521.37</v>
      </c>
      <c r="L32" s="92"/>
      <c r="M32" s="122" t="s">
        <v>68</v>
      </c>
      <c r="N32" s="92">
        <v>1596818.18</v>
      </c>
      <c r="O32" s="92">
        <v>18068376.5</v>
      </c>
      <c r="P32" s="92">
        <v>62166.41</v>
      </c>
      <c r="Q32" s="92">
        <v>0</v>
      </c>
      <c r="R32" s="122">
        <v>2367861.02</v>
      </c>
      <c r="S32" s="92">
        <v>16164230.44</v>
      </c>
      <c r="T32" s="92">
        <v>2511029</v>
      </c>
      <c r="U32" s="92">
        <v>3643540</v>
      </c>
      <c r="V32" s="92">
        <v>6154569</v>
      </c>
      <c r="X32" s="164">
        <f>Z32+AA32-AB32</f>
        <v>12309138</v>
      </c>
      <c r="Y32" s="46" t="s">
        <v>20</v>
      </c>
      <c r="Z32" s="92">
        <v>12309138</v>
      </c>
      <c r="AA32" s="122">
        <v>0</v>
      </c>
      <c r="AB32" s="124">
        <v>0</v>
      </c>
    </row>
    <row r="33" spans="1:28" ht="12.75">
      <c r="A33" s="147" t="s">
        <v>69</v>
      </c>
      <c r="B33" s="141">
        <f t="shared" si="2"/>
        <v>205448637.81</v>
      </c>
      <c r="C33" s="141">
        <f>SUM(D33:Q33)</f>
        <v>181042940.19</v>
      </c>
      <c r="D33" s="122">
        <v>3842284.45</v>
      </c>
      <c r="E33" s="122">
        <v>12332743.61</v>
      </c>
      <c r="F33" s="122">
        <v>72345674.12</v>
      </c>
      <c r="G33" s="122">
        <v>17556257.3</v>
      </c>
      <c r="H33" s="122">
        <v>1257375.26</v>
      </c>
      <c r="I33" s="122">
        <v>1653638.34</v>
      </c>
      <c r="J33" s="122">
        <v>13127297.139999999</v>
      </c>
      <c r="K33" s="122">
        <v>12356133.48</v>
      </c>
      <c r="L33" s="92"/>
      <c r="M33" s="122" t="s">
        <v>69</v>
      </c>
      <c r="N33" s="92">
        <v>3303131.39</v>
      </c>
      <c r="O33" s="92">
        <v>42042857.8</v>
      </c>
      <c r="P33" s="92">
        <v>164780.43</v>
      </c>
      <c r="Q33" s="92">
        <v>1060766.87</v>
      </c>
      <c r="R33" s="122">
        <v>5733880.900000001</v>
      </c>
      <c r="S33" s="92">
        <v>16489800.719999999</v>
      </c>
      <c r="T33" s="92">
        <v>2182016</v>
      </c>
      <c r="U33" s="92">
        <v>4292070</v>
      </c>
      <c r="V33" s="92">
        <v>0</v>
      </c>
      <c r="X33" s="164">
        <f>Z33+AA33-AB33</f>
        <v>7006651.53</v>
      </c>
      <c r="Y33" s="46" t="s">
        <v>21</v>
      </c>
      <c r="Z33" s="92">
        <v>6474086</v>
      </c>
      <c r="AA33" s="122">
        <v>1060766.87</v>
      </c>
      <c r="AB33" s="124">
        <v>528201.34</v>
      </c>
    </row>
    <row r="34" spans="1:28" ht="12.75">
      <c r="A34" s="147" t="s">
        <v>70</v>
      </c>
      <c r="B34" s="141">
        <f t="shared" si="2"/>
        <v>49011552.76</v>
      </c>
      <c r="C34" s="141">
        <f>SUM(D34:Q34)</f>
        <v>40726485.11</v>
      </c>
      <c r="D34" s="122">
        <v>808026.44</v>
      </c>
      <c r="E34" s="122">
        <v>2384788.61</v>
      </c>
      <c r="F34" s="122">
        <v>17961439.32</v>
      </c>
      <c r="G34" s="122">
        <v>3116864.84</v>
      </c>
      <c r="H34" s="122">
        <v>1323838.14</v>
      </c>
      <c r="I34" s="122">
        <v>316346.59</v>
      </c>
      <c r="J34" s="122">
        <v>2560816.79</v>
      </c>
      <c r="K34" s="122">
        <v>2493832.87</v>
      </c>
      <c r="L34" s="92"/>
      <c r="M34" s="122" t="s">
        <v>70</v>
      </c>
      <c r="N34" s="92">
        <v>1088271.52</v>
      </c>
      <c r="O34" s="92">
        <v>7610755.920000001</v>
      </c>
      <c r="P34" s="92">
        <v>0</v>
      </c>
      <c r="Q34" s="92">
        <v>1061504.07</v>
      </c>
      <c r="R34" s="122">
        <v>1318726.65</v>
      </c>
      <c r="S34" s="92">
        <v>6706478</v>
      </c>
      <c r="T34" s="92">
        <v>259863</v>
      </c>
      <c r="U34" s="92">
        <v>453983</v>
      </c>
      <c r="V34" s="92">
        <v>0</v>
      </c>
      <c r="X34" s="164">
        <f>Z34+AA34-AB34</f>
        <v>866854.41</v>
      </c>
      <c r="Y34" s="46" t="s">
        <v>22</v>
      </c>
      <c r="Z34" s="92">
        <v>713846</v>
      </c>
      <c r="AA34" s="122">
        <v>1061504.07</v>
      </c>
      <c r="AB34" s="124">
        <v>908495.66</v>
      </c>
    </row>
    <row r="35" spans="1:28" ht="12.75">
      <c r="A35" s="147"/>
      <c r="B35" s="141"/>
      <c r="C35" s="141"/>
      <c r="D35" s="122"/>
      <c r="E35" s="122"/>
      <c r="F35" s="122"/>
      <c r="G35" s="122"/>
      <c r="H35" s="122"/>
      <c r="I35" s="122"/>
      <c r="J35" s="122"/>
      <c r="K35" s="122"/>
      <c r="L35" s="92"/>
      <c r="M35" s="122"/>
      <c r="N35" s="92"/>
      <c r="O35" s="92"/>
      <c r="P35" s="92"/>
      <c r="Q35" s="92"/>
      <c r="R35" s="122"/>
      <c r="S35" s="92"/>
      <c r="T35" s="92"/>
      <c r="U35" s="92"/>
      <c r="V35" s="92"/>
      <c r="X35" s="165"/>
      <c r="Y35"/>
      <c r="Z35" s="92"/>
      <c r="AA35" s="122"/>
      <c r="AB35" s="124"/>
    </row>
    <row r="36" spans="1:28" ht="12.75">
      <c r="A36" s="147" t="s">
        <v>71</v>
      </c>
      <c r="B36" s="141">
        <f t="shared" si="2"/>
        <v>62926546.07000001</v>
      </c>
      <c r="C36" s="141">
        <f>SUM(D36:Q36)</f>
        <v>47685054.99000001</v>
      </c>
      <c r="D36" s="122">
        <v>1200164.01</v>
      </c>
      <c r="E36" s="122">
        <v>3707110.4</v>
      </c>
      <c r="F36" s="122">
        <v>20227247.080000002</v>
      </c>
      <c r="G36" s="122">
        <v>3658301.6</v>
      </c>
      <c r="H36" s="122">
        <v>168043.96</v>
      </c>
      <c r="I36" s="122">
        <v>0</v>
      </c>
      <c r="J36" s="122">
        <v>2337211.32</v>
      </c>
      <c r="K36" s="122">
        <v>3603196.9</v>
      </c>
      <c r="L36" s="92"/>
      <c r="M36" s="122" t="s">
        <v>71</v>
      </c>
      <c r="N36" s="92">
        <v>1401341.82</v>
      </c>
      <c r="O36" s="92">
        <v>11078511.73</v>
      </c>
      <c r="P36" s="92">
        <v>303926.17</v>
      </c>
      <c r="Q36" s="92">
        <v>0</v>
      </c>
      <c r="R36" s="122">
        <v>1768789.9</v>
      </c>
      <c r="S36" s="92">
        <v>12170836.18</v>
      </c>
      <c r="T36" s="92">
        <v>1301865</v>
      </c>
      <c r="U36" s="92">
        <v>1162078</v>
      </c>
      <c r="V36" s="92">
        <v>0</v>
      </c>
      <c r="X36" s="164">
        <f>Z36+AA36-AB36</f>
        <v>2463943</v>
      </c>
      <c r="Y36" s="46" t="s">
        <v>23</v>
      </c>
      <c r="Z36" s="92">
        <v>2463943</v>
      </c>
      <c r="AA36" s="122">
        <v>0</v>
      </c>
      <c r="AB36" s="124">
        <v>0</v>
      </c>
    </row>
    <row r="37" spans="1:28" ht="12.75">
      <c r="A37" s="147" t="s">
        <v>72</v>
      </c>
      <c r="B37" s="141">
        <f t="shared" si="2"/>
        <v>305300212.20000005</v>
      </c>
      <c r="C37" s="141">
        <f>SUM(D37:Q37)</f>
        <v>244887477.20000002</v>
      </c>
      <c r="D37" s="122">
        <v>6901177</v>
      </c>
      <c r="E37" s="122">
        <v>16370364.850000001</v>
      </c>
      <c r="F37" s="122">
        <v>106911873.48</v>
      </c>
      <c r="G37" s="122">
        <v>24743242.049999997</v>
      </c>
      <c r="H37" s="122">
        <v>1109476.12</v>
      </c>
      <c r="I37" s="122">
        <v>260133.28</v>
      </c>
      <c r="J37" s="122">
        <v>10199644.49</v>
      </c>
      <c r="K37" s="122">
        <v>17950779.5</v>
      </c>
      <c r="L37" s="92"/>
      <c r="M37" s="122" t="s">
        <v>72</v>
      </c>
      <c r="N37" s="92">
        <v>10003142.78</v>
      </c>
      <c r="O37" s="92">
        <v>48150938.71</v>
      </c>
      <c r="P37" s="92">
        <v>242850.94</v>
      </c>
      <c r="Q37" s="92">
        <v>2043854</v>
      </c>
      <c r="R37" s="122">
        <v>9093329</v>
      </c>
      <c r="S37" s="92">
        <v>49564952</v>
      </c>
      <c r="T37" s="92">
        <v>1754454</v>
      </c>
      <c r="U37" s="92">
        <v>2864859</v>
      </c>
      <c r="V37" s="92">
        <v>0</v>
      </c>
      <c r="X37" s="164">
        <f>Z37+AA37-AB37</f>
        <v>5134054</v>
      </c>
      <c r="Y37" s="46" t="s">
        <v>1</v>
      </c>
      <c r="Z37" s="92">
        <v>4619313</v>
      </c>
      <c r="AA37" s="122">
        <v>2043854</v>
      </c>
      <c r="AB37" s="124">
        <v>1529113</v>
      </c>
    </row>
    <row r="38" spans="1:28" ht="12.75">
      <c r="A38" s="147" t="s">
        <v>73</v>
      </c>
      <c r="B38" s="141">
        <f t="shared" si="2"/>
        <v>194257710.67</v>
      </c>
      <c r="C38" s="141">
        <f>SUM(D38:Q38)</f>
        <v>175327218.65</v>
      </c>
      <c r="D38" s="122">
        <v>4160817.54</v>
      </c>
      <c r="E38" s="122">
        <v>11058650.03</v>
      </c>
      <c r="F38" s="122">
        <v>73892968.41000001</v>
      </c>
      <c r="G38" s="122">
        <v>16299284.470000003</v>
      </c>
      <c r="H38" s="122">
        <v>1856703.66</v>
      </c>
      <c r="I38" s="122">
        <v>1224910.54</v>
      </c>
      <c r="J38" s="122">
        <v>7869173.999999998</v>
      </c>
      <c r="K38" s="122">
        <v>10215083.219999999</v>
      </c>
      <c r="L38" s="92"/>
      <c r="M38" s="122" t="s">
        <v>73</v>
      </c>
      <c r="N38" s="92">
        <v>2500427.87</v>
      </c>
      <c r="O38" s="92">
        <v>38882064.239999995</v>
      </c>
      <c r="P38" s="92">
        <v>211365.88</v>
      </c>
      <c r="Q38" s="92">
        <v>7155768.789999999</v>
      </c>
      <c r="R38" s="122">
        <v>6085047.76</v>
      </c>
      <c r="S38" s="92">
        <v>10450302.260000002</v>
      </c>
      <c r="T38" s="92">
        <v>2395142</v>
      </c>
      <c r="U38" s="92">
        <v>5148886</v>
      </c>
      <c r="V38" s="92">
        <v>0</v>
      </c>
      <c r="X38" s="164">
        <f>Z38+AA38-AB38</f>
        <v>10335113.94</v>
      </c>
      <c r="Y38" s="46" t="s">
        <v>4</v>
      </c>
      <c r="Z38" s="92">
        <v>7544028</v>
      </c>
      <c r="AA38" s="122">
        <v>7155768.789999999</v>
      </c>
      <c r="AB38" s="124">
        <v>4364682.85</v>
      </c>
    </row>
    <row r="39" spans="1:28" ht="12.75">
      <c r="A39" s="157" t="s">
        <v>74</v>
      </c>
      <c r="B39" s="142">
        <f t="shared" si="2"/>
        <v>125068492.33000003</v>
      </c>
      <c r="C39" s="142">
        <f>SUM(D39:Q39)</f>
        <v>96177302.82000002</v>
      </c>
      <c r="D39" s="93">
        <v>1488041.55</v>
      </c>
      <c r="E39" s="93">
        <v>6484365.609999999</v>
      </c>
      <c r="F39" s="93">
        <v>44568101.19000001</v>
      </c>
      <c r="G39" s="93">
        <v>9334422.44</v>
      </c>
      <c r="H39" s="93">
        <v>293760.91</v>
      </c>
      <c r="I39" s="93">
        <v>776661.78</v>
      </c>
      <c r="J39" s="93">
        <v>5432153.899999999</v>
      </c>
      <c r="K39" s="93">
        <v>6702030.96</v>
      </c>
      <c r="L39" s="93"/>
      <c r="M39" s="93" t="s">
        <v>74</v>
      </c>
      <c r="N39" s="93">
        <v>964536.62</v>
      </c>
      <c r="O39" s="93">
        <v>19521234.31</v>
      </c>
      <c r="P39" s="93">
        <v>12890.43</v>
      </c>
      <c r="Q39" s="93">
        <v>599103.12</v>
      </c>
      <c r="R39" s="93">
        <v>2494031.56</v>
      </c>
      <c r="S39" s="93">
        <v>24402329.950000003</v>
      </c>
      <c r="T39" s="93">
        <v>1994828</v>
      </c>
      <c r="U39" s="93">
        <v>2328395</v>
      </c>
      <c r="V39" s="93">
        <v>0</v>
      </c>
      <c r="X39" s="164">
        <f>Z39+AA39-AB39</f>
        <v>4529610.96</v>
      </c>
      <c r="Y39" s="46" t="s">
        <v>5</v>
      </c>
      <c r="Z39" s="93">
        <v>4323223</v>
      </c>
      <c r="AA39" s="122">
        <v>599103.12</v>
      </c>
      <c r="AB39" s="125">
        <v>392715.16</v>
      </c>
    </row>
  </sheetData>
  <sheetProtection password="CAF5" sheet="1"/>
  <mergeCells count="8">
    <mergeCell ref="A1:K1"/>
    <mergeCell ref="M1:V1"/>
    <mergeCell ref="A3:K3"/>
    <mergeCell ref="M3:V3"/>
    <mergeCell ref="AA8:AB8"/>
    <mergeCell ref="T8:V8"/>
    <mergeCell ref="D6:K6"/>
    <mergeCell ref="N6:Q6"/>
  </mergeCells>
  <printOptions/>
  <pageMargins left="0.23" right="0.53" top="0.69" bottom="0.66" header="0.44" footer="0.43"/>
  <pageSetup horizontalDpi="600" verticalDpi="600" orientation="landscape" scale="85" r:id="rId1"/>
  <headerFooter alignWithMargins="0">
    <oddFooter>&amp;LDBS 10 / 2009 revised 1-20-2010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85" zoomScaleNormal="85" workbookViewId="0" topLeftCell="A8">
      <selection activeCell="A40" sqref="A40"/>
    </sheetView>
  </sheetViews>
  <sheetFormatPr defaultColWidth="9.140625" defaultRowHeight="12.75"/>
  <cols>
    <col min="1" max="1" width="14.140625" style="105" bestFit="1" customWidth="1"/>
    <col min="2" max="2" width="15.57421875" style="105" bestFit="1" customWidth="1"/>
    <col min="3" max="3" width="15.28125" style="105" bestFit="1" customWidth="1"/>
    <col min="4" max="4" width="2.421875" style="105" customWidth="1"/>
    <col min="5" max="5" width="15.28125" style="105" bestFit="1" customWidth="1"/>
    <col min="6" max="6" width="1.421875" style="105" customWidth="1"/>
    <col min="7" max="7" width="16.28125" style="105" bestFit="1" customWidth="1"/>
    <col min="8" max="8" width="2.00390625" style="105" customWidth="1"/>
    <col min="9" max="9" width="15.28125" style="105" bestFit="1" customWidth="1"/>
    <col min="10" max="10" width="3.57421875" style="105" customWidth="1"/>
    <col min="11" max="11" width="15.28125" style="105" bestFit="1" customWidth="1"/>
    <col min="12" max="12" width="2.7109375" style="105" customWidth="1"/>
    <col min="13" max="13" width="16.28125" style="105" bestFit="1" customWidth="1"/>
    <col min="14" max="14" width="2.140625" style="105" customWidth="1"/>
    <col min="15" max="15" width="14.28125" style="105" bestFit="1" customWidth="1"/>
    <col min="16" max="16" width="2.28125" style="105" customWidth="1"/>
    <col min="17" max="17" width="14.28125" style="105" bestFit="1" customWidth="1"/>
    <col min="18" max="18" width="1.421875" style="105" customWidth="1"/>
    <col min="19" max="19" width="14.28125" style="105" bestFit="1" customWidth="1"/>
    <col min="20" max="20" width="2.00390625" style="105" customWidth="1"/>
    <col min="21" max="21" width="12.57421875" style="105" bestFit="1" customWidth="1"/>
    <col min="22" max="22" width="1.57421875" style="105" customWidth="1"/>
    <col min="23" max="23" width="12.57421875" style="105" bestFit="1" customWidth="1"/>
    <col min="24" max="24" width="1.8515625" style="105" customWidth="1"/>
    <col min="25" max="25" width="15.28125" style="105" bestFit="1" customWidth="1"/>
    <col min="26" max="16384" width="9.140625" style="105" customWidth="1"/>
  </cols>
  <sheetData>
    <row r="1" spans="1:25" ht="12.75">
      <c r="A1" s="231" t="s">
        <v>186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</row>
    <row r="3" spans="1:25" ht="12.75">
      <c r="A3" s="215" t="s">
        <v>189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5" spans="1:25" ht="13.5" thickBo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7:12" ht="15" customHeight="1" thickTop="1">
      <c r="G6" s="229" t="s">
        <v>113</v>
      </c>
      <c r="H6" s="229"/>
      <c r="I6" s="229"/>
      <c r="J6" s="229"/>
      <c r="K6" s="229"/>
      <c r="L6" s="107"/>
    </row>
    <row r="7" spans="1:25" ht="12.75">
      <c r="A7" s="3" t="s">
        <v>115</v>
      </c>
      <c r="C7" s="103"/>
      <c r="D7" s="103"/>
      <c r="E7" s="230" t="s">
        <v>26</v>
      </c>
      <c r="F7" s="230"/>
      <c r="G7" s="103"/>
      <c r="H7" s="103"/>
      <c r="I7" s="232" t="s">
        <v>30</v>
      </c>
      <c r="J7" s="232"/>
      <c r="K7" s="230" t="s">
        <v>32</v>
      </c>
      <c r="L7" s="230"/>
      <c r="M7" s="103"/>
      <c r="N7" s="103"/>
      <c r="O7" s="230" t="s">
        <v>36</v>
      </c>
      <c r="P7" s="230"/>
      <c r="Q7" s="103"/>
      <c r="R7" s="103"/>
      <c r="S7" s="230" t="s">
        <v>36</v>
      </c>
      <c r="T7" s="230"/>
      <c r="U7" s="103"/>
      <c r="V7" s="103"/>
      <c r="W7" s="103" t="s">
        <v>45</v>
      </c>
      <c r="X7" s="168"/>
      <c r="Y7" s="103"/>
    </row>
    <row r="8" spans="1:25" ht="12.75">
      <c r="A8" t="s">
        <v>35</v>
      </c>
      <c r="B8" s="104" t="s">
        <v>77</v>
      </c>
      <c r="C8" s="230" t="s">
        <v>24</v>
      </c>
      <c r="D8" s="230"/>
      <c r="E8" s="230" t="s">
        <v>24</v>
      </c>
      <c r="F8" s="230"/>
      <c r="G8" s="230" t="s">
        <v>29</v>
      </c>
      <c r="H8" s="230"/>
      <c r="I8" s="230" t="s">
        <v>27</v>
      </c>
      <c r="J8" s="230"/>
      <c r="K8" s="230" t="s">
        <v>27</v>
      </c>
      <c r="L8" s="230"/>
      <c r="M8" s="230" t="s">
        <v>34</v>
      </c>
      <c r="N8" s="230"/>
      <c r="O8" s="230" t="s">
        <v>38</v>
      </c>
      <c r="P8" s="230"/>
      <c r="Q8" s="230" t="s">
        <v>40</v>
      </c>
      <c r="R8" s="230"/>
      <c r="S8" s="230" t="s">
        <v>41</v>
      </c>
      <c r="T8" s="230"/>
      <c r="U8" s="230" t="s">
        <v>114</v>
      </c>
      <c r="V8" s="230"/>
      <c r="W8" s="103" t="s">
        <v>46</v>
      </c>
      <c r="X8" s="168"/>
      <c r="Y8" s="103" t="s">
        <v>47</v>
      </c>
    </row>
    <row r="9" spans="1:25" ht="12.75">
      <c r="A9" s="8" t="s">
        <v>116</v>
      </c>
      <c r="B9" s="108" t="s">
        <v>117</v>
      </c>
      <c r="C9" s="229" t="s">
        <v>25</v>
      </c>
      <c r="D9" s="229"/>
      <c r="E9" s="229" t="s">
        <v>25</v>
      </c>
      <c r="F9" s="229"/>
      <c r="G9" s="229" t="s">
        <v>28</v>
      </c>
      <c r="H9" s="229"/>
      <c r="I9" s="229" t="s">
        <v>31</v>
      </c>
      <c r="J9" s="229"/>
      <c r="K9" s="229" t="s">
        <v>33</v>
      </c>
      <c r="L9" s="229"/>
      <c r="M9" s="229" t="s">
        <v>35</v>
      </c>
      <c r="N9" s="229"/>
      <c r="O9" s="229" t="s">
        <v>39</v>
      </c>
      <c r="P9" s="229"/>
      <c r="Q9" s="229" t="s">
        <v>39</v>
      </c>
      <c r="R9" s="229"/>
      <c r="S9" s="229" t="s">
        <v>42</v>
      </c>
      <c r="T9" s="229"/>
      <c r="U9" s="229" t="s">
        <v>44</v>
      </c>
      <c r="V9" s="229"/>
      <c r="W9" s="166" t="s">
        <v>44</v>
      </c>
      <c r="X9" s="169"/>
      <c r="Y9" s="166" t="s">
        <v>48</v>
      </c>
    </row>
    <row r="10" spans="1:25" s="110" customFormat="1" ht="12.75">
      <c r="A10" s="109" t="s">
        <v>76</v>
      </c>
      <c r="B10" s="189">
        <f>SUM(C10:Y10)</f>
        <v>528036707.8600001</v>
      </c>
      <c r="C10" s="190">
        <f aca="true" t="shared" si="0" ref="C10:S10">SUM(C12:C39)</f>
        <v>17578712.869999997</v>
      </c>
      <c r="D10" s="190"/>
      <c r="E10" s="190">
        <f t="shared" si="0"/>
        <v>15433549.02</v>
      </c>
      <c r="F10" s="190"/>
      <c r="G10" s="190">
        <f t="shared" si="0"/>
        <v>168838908.35</v>
      </c>
      <c r="H10" s="190"/>
      <c r="I10" s="190">
        <f t="shared" si="0"/>
        <v>27220607.010000005</v>
      </c>
      <c r="J10" s="190"/>
      <c r="K10" s="190">
        <f t="shared" si="0"/>
        <v>38487178.24999999</v>
      </c>
      <c r="L10" s="190"/>
      <c r="M10" s="190">
        <f t="shared" si="0"/>
        <v>151287414.91000006</v>
      </c>
      <c r="N10" s="190"/>
      <c r="O10" s="190">
        <f t="shared" si="0"/>
        <v>4692302.4399999995</v>
      </c>
      <c r="P10" s="190"/>
      <c r="Q10" s="190">
        <f t="shared" si="0"/>
        <v>2391615.6500000004</v>
      </c>
      <c r="R10" s="190">
        <f t="shared" si="0"/>
        <v>0</v>
      </c>
      <c r="S10" s="190">
        <f t="shared" si="0"/>
        <v>6682823.169999999</v>
      </c>
      <c r="T10" s="190"/>
      <c r="U10" s="190">
        <f>SUM(U12:U39)</f>
        <v>218301.61000000002</v>
      </c>
      <c r="V10" s="190"/>
      <c r="W10" s="190">
        <f>SUM(W12:W39)</f>
        <v>44784</v>
      </c>
      <c r="X10" s="190"/>
      <c r="Y10" s="190">
        <f>SUM(Y12:Y39)</f>
        <v>95160510.58</v>
      </c>
    </row>
    <row r="11" spans="1:25" ht="12.75">
      <c r="A11" s="3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</row>
    <row r="12" spans="1:25" ht="12.75">
      <c r="A12" s="3" t="s">
        <v>52</v>
      </c>
      <c r="B12" s="189">
        <f>SUM(C12:Y12)</f>
        <v>7997857.640000001</v>
      </c>
      <c r="C12" s="188">
        <v>49367.55</v>
      </c>
      <c r="D12" s="189"/>
      <c r="E12" s="188">
        <v>200759.63</v>
      </c>
      <c r="F12" s="189"/>
      <c r="G12" s="191">
        <v>2680880.04</v>
      </c>
      <c r="H12" s="189"/>
      <c r="I12" s="188">
        <v>329383.48</v>
      </c>
      <c r="J12" s="189"/>
      <c r="K12" s="189">
        <v>395841.52</v>
      </c>
      <c r="L12" s="189"/>
      <c r="M12" s="189">
        <v>2644546.93</v>
      </c>
      <c r="N12" s="189"/>
      <c r="O12" s="188">
        <v>0</v>
      </c>
      <c r="P12" s="189"/>
      <c r="Q12" s="191">
        <v>981.14</v>
      </c>
      <c r="R12" s="189"/>
      <c r="S12" s="188">
        <v>51042</v>
      </c>
      <c r="T12" s="189"/>
      <c r="U12" s="188">
        <v>0</v>
      </c>
      <c r="V12" s="189"/>
      <c r="W12" s="188">
        <v>0</v>
      </c>
      <c r="X12" s="189"/>
      <c r="Y12" s="188">
        <v>1645055.35</v>
      </c>
    </row>
    <row r="13" spans="1:25" ht="12.75">
      <c r="A13" s="3" t="s">
        <v>53</v>
      </c>
      <c r="B13" s="189">
        <f>SUM(C13:Y13)</f>
        <v>36126110.37</v>
      </c>
      <c r="C13" s="188">
        <v>999369.47</v>
      </c>
      <c r="D13" s="189"/>
      <c r="E13" s="191">
        <v>482182.41</v>
      </c>
      <c r="F13" s="189"/>
      <c r="G13" s="191">
        <v>9829866.360000003</v>
      </c>
      <c r="H13" s="189"/>
      <c r="I13" s="188">
        <v>1045327.02</v>
      </c>
      <c r="J13" s="189"/>
      <c r="K13" s="189">
        <v>1121562.19</v>
      </c>
      <c r="L13" s="189"/>
      <c r="M13" s="189">
        <v>14206480.230000002</v>
      </c>
      <c r="N13" s="189"/>
      <c r="O13" s="188">
        <v>216837.76</v>
      </c>
      <c r="P13" s="189"/>
      <c r="Q13" s="191">
        <v>0</v>
      </c>
      <c r="R13" s="189"/>
      <c r="S13" s="188">
        <v>153939.29</v>
      </c>
      <c r="T13" s="189"/>
      <c r="U13" s="188">
        <v>22452.16</v>
      </c>
      <c r="V13" s="189"/>
      <c r="W13" s="188">
        <v>0</v>
      </c>
      <c r="X13" s="189"/>
      <c r="Y13" s="188">
        <v>8048093.479999996</v>
      </c>
    </row>
    <row r="14" spans="1:25" ht="12.75">
      <c r="A14" s="3" t="s">
        <v>75</v>
      </c>
      <c r="B14" s="189">
        <f>SUM(C14:Y14)</f>
        <v>121111992.47000003</v>
      </c>
      <c r="C14" s="188">
        <v>8146934.37</v>
      </c>
      <c r="D14" s="189"/>
      <c r="E14" s="188">
        <v>3637102.91</v>
      </c>
      <c r="F14" s="189"/>
      <c r="G14" s="189">
        <v>46797910.68999999</v>
      </c>
      <c r="H14" s="189"/>
      <c r="I14" s="188">
        <v>7041841.280000005</v>
      </c>
      <c r="J14" s="189"/>
      <c r="K14" s="189">
        <v>14227645.699999997</v>
      </c>
      <c r="L14" s="189"/>
      <c r="M14" s="189">
        <v>21096992.54</v>
      </c>
      <c r="N14" s="189"/>
      <c r="O14" s="188">
        <v>994934.4</v>
      </c>
      <c r="P14" s="189"/>
      <c r="Q14" s="191">
        <v>0</v>
      </c>
      <c r="R14" s="189"/>
      <c r="S14" s="188">
        <v>1667140.4</v>
      </c>
      <c r="T14" s="189"/>
      <c r="U14" s="188">
        <v>33768.67</v>
      </c>
      <c r="V14" s="189"/>
      <c r="W14" s="188">
        <v>38770</v>
      </c>
      <c r="X14" s="189"/>
      <c r="Y14" s="188">
        <v>17428951.510000005</v>
      </c>
    </row>
    <row r="15" spans="1:25" ht="12.75">
      <c r="A15" s="3" t="s">
        <v>54</v>
      </c>
      <c r="B15" s="189">
        <f>SUM(C15:Y15)</f>
        <v>60856568.05</v>
      </c>
      <c r="C15" s="188">
        <v>3950918.94</v>
      </c>
      <c r="D15" s="189"/>
      <c r="E15" s="188">
        <v>868703.02</v>
      </c>
      <c r="F15" s="189"/>
      <c r="G15" s="189">
        <v>14004685.97</v>
      </c>
      <c r="H15" s="189"/>
      <c r="I15" s="188">
        <v>3781892.6</v>
      </c>
      <c r="J15" s="189"/>
      <c r="K15" s="189">
        <v>2790111.5</v>
      </c>
      <c r="L15" s="189"/>
      <c r="M15" s="189">
        <v>19545483.16</v>
      </c>
      <c r="N15" s="189"/>
      <c r="O15" s="188">
        <v>1247976.51</v>
      </c>
      <c r="P15" s="189"/>
      <c r="Q15" s="191">
        <v>1201618.12</v>
      </c>
      <c r="R15" s="189"/>
      <c r="S15" s="188">
        <v>1562435.95</v>
      </c>
      <c r="T15" s="189"/>
      <c r="U15" s="188">
        <v>39702.56</v>
      </c>
      <c r="V15" s="189"/>
      <c r="W15" s="188">
        <v>0</v>
      </c>
      <c r="X15" s="189"/>
      <c r="Y15" s="188">
        <v>11863039.72</v>
      </c>
    </row>
    <row r="16" spans="1:25" ht="12.75">
      <c r="A16" s="3" t="s">
        <v>55</v>
      </c>
      <c r="B16" s="189">
        <f>SUM(C16:Y16)</f>
        <v>6159401.119999999</v>
      </c>
      <c r="C16" s="188">
        <v>136372.73</v>
      </c>
      <c r="D16" s="189"/>
      <c r="E16" s="188">
        <v>67756.52</v>
      </c>
      <c r="F16" s="189"/>
      <c r="G16" s="189">
        <v>1454087.12</v>
      </c>
      <c r="H16" s="189"/>
      <c r="I16" s="188">
        <v>213478.83</v>
      </c>
      <c r="J16" s="189"/>
      <c r="K16" s="189">
        <v>174755.5</v>
      </c>
      <c r="L16" s="189"/>
      <c r="M16" s="189">
        <v>2662787.42</v>
      </c>
      <c r="N16" s="189"/>
      <c r="O16" s="188">
        <v>0</v>
      </c>
      <c r="P16" s="189"/>
      <c r="Q16" s="191">
        <v>152774.96</v>
      </c>
      <c r="R16" s="189"/>
      <c r="S16" s="188">
        <v>33315.81</v>
      </c>
      <c r="T16" s="189"/>
      <c r="U16" s="188">
        <v>568.02</v>
      </c>
      <c r="V16" s="189"/>
      <c r="W16" s="188">
        <v>0</v>
      </c>
      <c r="X16" s="189"/>
      <c r="Y16" s="188">
        <v>1263504.21</v>
      </c>
    </row>
    <row r="17" spans="1:25" ht="12.75">
      <c r="A17" s="3"/>
      <c r="B17" s="189"/>
      <c r="C17" s="188"/>
      <c r="D17" s="189"/>
      <c r="E17" s="188"/>
      <c r="F17" s="189"/>
      <c r="G17" s="189"/>
      <c r="H17" s="189"/>
      <c r="I17" s="188"/>
      <c r="J17" s="189"/>
      <c r="K17" s="189"/>
      <c r="L17" s="189"/>
      <c r="M17" s="189"/>
      <c r="N17" s="189"/>
      <c r="O17" s="188"/>
      <c r="P17" s="189"/>
      <c r="Q17" s="191"/>
      <c r="R17" s="189"/>
      <c r="S17" s="188"/>
      <c r="T17" s="189"/>
      <c r="U17" s="188"/>
      <c r="V17" s="189"/>
      <c r="W17" s="192"/>
      <c r="X17" s="193"/>
      <c r="Y17" s="194"/>
    </row>
    <row r="18" spans="1:25" ht="12.75">
      <c r="A18" s="3" t="s">
        <v>56</v>
      </c>
      <c r="B18" s="193">
        <f>SUM(C18:Y18)</f>
        <v>4312098.13</v>
      </c>
      <c r="C18" s="194">
        <v>93999.69</v>
      </c>
      <c r="D18" s="193"/>
      <c r="E18" s="194">
        <v>117728.7</v>
      </c>
      <c r="F18" s="193"/>
      <c r="G18" s="193">
        <v>953602.75</v>
      </c>
      <c r="H18" s="193"/>
      <c r="I18" s="194">
        <v>284529.32</v>
      </c>
      <c r="J18" s="193"/>
      <c r="K18" s="193">
        <v>560790.48</v>
      </c>
      <c r="L18" s="193"/>
      <c r="M18" s="193">
        <v>1310095.86</v>
      </c>
      <c r="N18" s="193"/>
      <c r="O18" s="194">
        <v>62862.82</v>
      </c>
      <c r="P18" s="193"/>
      <c r="Q18" s="195">
        <v>154369.88</v>
      </c>
      <c r="R18" s="193"/>
      <c r="S18" s="194">
        <v>130586.62</v>
      </c>
      <c r="T18" s="193"/>
      <c r="U18" s="194">
        <v>7200</v>
      </c>
      <c r="V18" s="193"/>
      <c r="W18" s="194">
        <v>0</v>
      </c>
      <c r="X18" s="193"/>
      <c r="Y18" s="194">
        <v>636332.01</v>
      </c>
    </row>
    <row r="19" spans="1:25" ht="12.75">
      <c r="A19" s="3" t="s">
        <v>57</v>
      </c>
      <c r="B19" s="193">
        <f>SUM(C19:Y19)</f>
        <v>10487482</v>
      </c>
      <c r="C19" s="194">
        <v>236869.75</v>
      </c>
      <c r="D19" s="193"/>
      <c r="E19" s="194">
        <v>510182.44</v>
      </c>
      <c r="F19" s="193"/>
      <c r="G19" s="193">
        <v>2145047.49</v>
      </c>
      <c r="H19" s="193"/>
      <c r="I19" s="194">
        <v>247296.78</v>
      </c>
      <c r="J19" s="193"/>
      <c r="K19" s="193">
        <v>167603.95</v>
      </c>
      <c r="L19" s="193"/>
      <c r="M19" s="193">
        <v>4978446.98</v>
      </c>
      <c r="N19" s="193"/>
      <c r="O19" s="194">
        <v>0</v>
      </c>
      <c r="P19" s="193"/>
      <c r="Q19" s="195">
        <v>38136.31</v>
      </c>
      <c r="R19" s="193"/>
      <c r="S19" s="194">
        <v>95535.34</v>
      </c>
      <c r="T19" s="193"/>
      <c r="U19" s="194">
        <v>180</v>
      </c>
      <c r="V19" s="193"/>
      <c r="W19" s="194">
        <v>0</v>
      </c>
      <c r="X19" s="193"/>
      <c r="Y19" s="194">
        <v>2068182.96</v>
      </c>
    </row>
    <row r="20" spans="1:25" ht="12.75">
      <c r="A20" s="3" t="s">
        <v>58</v>
      </c>
      <c r="B20" s="193">
        <f>SUM(C20:Y20)</f>
        <v>7749280.27</v>
      </c>
      <c r="C20" s="194">
        <v>203945.61</v>
      </c>
      <c r="D20" s="193"/>
      <c r="E20" s="194">
        <v>109819.46</v>
      </c>
      <c r="F20" s="193"/>
      <c r="G20" s="193">
        <v>1921219.58</v>
      </c>
      <c r="H20" s="193"/>
      <c r="I20" s="194">
        <v>358102.4</v>
      </c>
      <c r="J20" s="193"/>
      <c r="K20" s="193">
        <v>108096</v>
      </c>
      <c r="L20" s="193"/>
      <c r="M20" s="193">
        <v>3311427.67</v>
      </c>
      <c r="N20" s="193"/>
      <c r="O20" s="194">
        <v>0</v>
      </c>
      <c r="P20" s="193"/>
      <c r="Q20" s="195">
        <v>33380.1</v>
      </c>
      <c r="R20" s="193"/>
      <c r="S20" s="194">
        <v>86349.51</v>
      </c>
      <c r="T20" s="193"/>
      <c r="U20" s="194">
        <v>0</v>
      </c>
      <c r="V20" s="193"/>
      <c r="W20" s="194">
        <v>0</v>
      </c>
      <c r="X20" s="193"/>
      <c r="Y20" s="194">
        <v>1616939.94</v>
      </c>
    </row>
    <row r="21" spans="1:25" ht="12.75">
      <c r="A21" s="3" t="s">
        <v>59</v>
      </c>
      <c r="B21" s="193">
        <f>SUM(C21:Y21)</f>
        <v>10377420.459999999</v>
      </c>
      <c r="C21" s="194">
        <v>116798.34</v>
      </c>
      <c r="D21" s="193"/>
      <c r="E21" s="194">
        <v>344611.42</v>
      </c>
      <c r="F21" s="193"/>
      <c r="G21" s="193">
        <v>2615723.34</v>
      </c>
      <c r="H21" s="193"/>
      <c r="I21" s="194">
        <v>1099039.18</v>
      </c>
      <c r="J21" s="193"/>
      <c r="K21" s="193">
        <v>272190.09</v>
      </c>
      <c r="L21" s="193"/>
      <c r="M21" s="193">
        <v>4113008.15</v>
      </c>
      <c r="N21" s="193"/>
      <c r="O21" s="194">
        <v>0</v>
      </c>
      <c r="P21" s="193"/>
      <c r="Q21" s="195">
        <v>0</v>
      </c>
      <c r="R21" s="193"/>
      <c r="S21" s="194">
        <v>62956.62</v>
      </c>
      <c r="T21" s="193"/>
      <c r="U21" s="194">
        <v>0</v>
      </c>
      <c r="V21" s="193"/>
      <c r="W21" s="194">
        <v>0</v>
      </c>
      <c r="X21" s="193"/>
      <c r="Y21" s="194">
        <v>1753093.32</v>
      </c>
    </row>
    <row r="22" spans="1:25" ht="12.75">
      <c r="A22" s="3" t="s">
        <v>60</v>
      </c>
      <c r="B22" s="193">
        <f>SUM(C22:Y22)</f>
        <v>4909534.08</v>
      </c>
      <c r="C22" s="194">
        <v>86213.76</v>
      </c>
      <c r="D22" s="193"/>
      <c r="E22" s="194">
        <v>50389.59</v>
      </c>
      <c r="F22" s="193"/>
      <c r="G22" s="193">
        <v>1583295.03</v>
      </c>
      <c r="H22" s="193"/>
      <c r="I22" s="194">
        <v>444803.05</v>
      </c>
      <c r="J22" s="193"/>
      <c r="K22" s="193">
        <v>274543.28</v>
      </c>
      <c r="L22" s="193"/>
      <c r="M22" s="193">
        <v>1699346.42</v>
      </c>
      <c r="N22" s="193"/>
      <c r="O22" s="194">
        <v>0</v>
      </c>
      <c r="P22" s="193"/>
      <c r="Q22" s="195">
        <v>0</v>
      </c>
      <c r="R22" s="193"/>
      <c r="S22" s="194">
        <v>25521.24</v>
      </c>
      <c r="T22" s="193"/>
      <c r="U22" s="194">
        <v>5991.32</v>
      </c>
      <c r="V22" s="193"/>
      <c r="W22" s="194">
        <v>0</v>
      </c>
      <c r="X22" s="193"/>
      <c r="Y22" s="194">
        <v>739430.39</v>
      </c>
    </row>
    <row r="23" spans="1:25" ht="12.75">
      <c r="A23" s="3"/>
      <c r="B23" s="193"/>
      <c r="C23" s="194"/>
      <c r="D23" s="193"/>
      <c r="E23" s="194"/>
      <c r="F23" s="193"/>
      <c r="G23" s="193"/>
      <c r="H23" s="193"/>
      <c r="I23" s="194"/>
      <c r="J23" s="193"/>
      <c r="K23" s="193"/>
      <c r="L23" s="193"/>
      <c r="M23" s="193"/>
      <c r="N23" s="193"/>
      <c r="O23" s="194"/>
      <c r="P23" s="193"/>
      <c r="Q23" s="195"/>
      <c r="R23" s="193"/>
      <c r="S23" s="194"/>
      <c r="T23" s="193"/>
      <c r="U23" s="194"/>
      <c r="V23" s="193"/>
      <c r="W23" s="194"/>
      <c r="X23" s="193"/>
      <c r="Y23" s="194"/>
    </row>
    <row r="24" spans="1:25" ht="12.75">
      <c r="A24" s="3" t="s">
        <v>61</v>
      </c>
      <c r="B24" s="193">
        <f>SUM(C24:Y24)</f>
        <v>13464789.150000002</v>
      </c>
      <c r="C24" s="194">
        <v>104272</v>
      </c>
      <c r="D24" s="193"/>
      <c r="E24" s="194">
        <v>385384.87</v>
      </c>
      <c r="F24" s="193"/>
      <c r="G24" s="193">
        <v>3841094.71</v>
      </c>
      <c r="H24" s="193"/>
      <c r="I24" s="194">
        <v>438437.81</v>
      </c>
      <c r="J24" s="193"/>
      <c r="K24" s="193">
        <v>306012.43</v>
      </c>
      <c r="L24" s="193"/>
      <c r="M24" s="193">
        <v>5510128.590000003</v>
      </c>
      <c r="N24" s="193"/>
      <c r="O24" s="194">
        <v>24666.31</v>
      </c>
      <c r="P24" s="193"/>
      <c r="Q24" s="195">
        <v>0</v>
      </c>
      <c r="R24" s="193"/>
      <c r="S24" s="194">
        <v>49859.73</v>
      </c>
      <c r="T24" s="193"/>
      <c r="U24" s="193">
        <v>1381.57</v>
      </c>
      <c r="V24" s="193"/>
      <c r="W24" s="194">
        <v>0</v>
      </c>
      <c r="X24" s="193"/>
      <c r="Y24" s="194">
        <v>2803551.13</v>
      </c>
    </row>
    <row r="25" spans="1:25" ht="12.75">
      <c r="A25" s="3" t="s">
        <v>62</v>
      </c>
      <c r="B25" s="193">
        <f>SUM(C25:Y25)</f>
        <v>3864733.2600000002</v>
      </c>
      <c r="C25" s="194">
        <v>72117.4</v>
      </c>
      <c r="D25" s="193"/>
      <c r="E25" s="194">
        <v>75688.93</v>
      </c>
      <c r="F25" s="193"/>
      <c r="G25" s="193">
        <v>1531294.06</v>
      </c>
      <c r="H25" s="193"/>
      <c r="I25" s="194">
        <v>291759.89</v>
      </c>
      <c r="J25" s="193"/>
      <c r="K25" s="193">
        <v>100488.4</v>
      </c>
      <c r="L25" s="193"/>
      <c r="M25" s="193">
        <v>794472.8</v>
      </c>
      <c r="N25" s="193"/>
      <c r="O25" s="194">
        <v>95</v>
      </c>
      <c r="P25" s="193"/>
      <c r="Q25" s="195">
        <v>230283.07</v>
      </c>
      <c r="R25" s="193"/>
      <c r="S25" s="194">
        <v>1885.33</v>
      </c>
      <c r="T25" s="193"/>
      <c r="U25" s="194">
        <v>78.5</v>
      </c>
      <c r="V25" s="193"/>
      <c r="W25" s="194">
        <v>0</v>
      </c>
      <c r="X25" s="193"/>
      <c r="Y25" s="194">
        <v>766569.88</v>
      </c>
    </row>
    <row r="26" spans="1:25" ht="12.75">
      <c r="A26" s="3" t="s">
        <v>63</v>
      </c>
      <c r="B26" s="193">
        <f>SUM(C26:Y26)</f>
        <v>15872338.450000001</v>
      </c>
      <c r="C26" s="194">
        <v>298497.85</v>
      </c>
      <c r="D26" s="193"/>
      <c r="E26" s="194">
        <v>391680.91</v>
      </c>
      <c r="F26" s="193"/>
      <c r="G26" s="193">
        <v>3846171.26</v>
      </c>
      <c r="H26" s="193"/>
      <c r="I26" s="194">
        <v>760011.74</v>
      </c>
      <c r="J26" s="193"/>
      <c r="K26" s="193">
        <v>659794.47</v>
      </c>
      <c r="L26" s="193"/>
      <c r="M26" s="193">
        <v>6229545.120000001</v>
      </c>
      <c r="N26" s="193"/>
      <c r="O26" s="194">
        <v>0</v>
      </c>
      <c r="P26" s="193"/>
      <c r="Q26" s="195">
        <v>0</v>
      </c>
      <c r="R26" s="193"/>
      <c r="S26" s="194">
        <v>15555.67</v>
      </c>
      <c r="T26" s="193"/>
      <c r="U26" s="194">
        <v>0</v>
      </c>
      <c r="V26" s="193"/>
      <c r="W26" s="194">
        <v>0</v>
      </c>
      <c r="X26" s="193"/>
      <c r="Y26" s="194">
        <v>3671081.43</v>
      </c>
    </row>
    <row r="27" spans="1:25" ht="12.75">
      <c r="A27" s="3" t="s">
        <v>64</v>
      </c>
      <c r="B27" s="193">
        <f>SUM(C27:Y27)</f>
        <v>16198610.849999998</v>
      </c>
      <c r="C27" s="194">
        <v>269046.15</v>
      </c>
      <c r="D27" s="193"/>
      <c r="E27" s="194">
        <v>926147.01</v>
      </c>
      <c r="F27" s="193"/>
      <c r="G27" s="193">
        <v>3615647.28</v>
      </c>
      <c r="H27" s="193"/>
      <c r="I27" s="194">
        <v>397529.5</v>
      </c>
      <c r="J27" s="193"/>
      <c r="K27" s="193">
        <v>1115145.67</v>
      </c>
      <c r="L27" s="193"/>
      <c r="M27" s="193">
        <v>7182728.6899999995</v>
      </c>
      <c r="N27" s="193"/>
      <c r="O27" s="194">
        <v>67072.62</v>
      </c>
      <c r="P27" s="193"/>
      <c r="Q27" s="195">
        <v>29507.58</v>
      </c>
      <c r="R27" s="193"/>
      <c r="S27" s="194">
        <v>19185.01</v>
      </c>
      <c r="T27" s="193"/>
      <c r="U27" s="194">
        <v>0</v>
      </c>
      <c r="V27" s="193"/>
      <c r="W27" s="194">
        <v>0</v>
      </c>
      <c r="X27" s="193"/>
      <c r="Y27" s="194">
        <v>2576601.34</v>
      </c>
    </row>
    <row r="28" spans="1:25" ht="12.75">
      <c r="A28" s="3" t="s">
        <v>65</v>
      </c>
      <c r="B28" s="193">
        <f>SUM(C28:Y28)</f>
        <v>2098228.1399999997</v>
      </c>
      <c r="C28" s="194">
        <v>17356.25</v>
      </c>
      <c r="D28" s="193"/>
      <c r="E28" s="194">
        <v>62214.35</v>
      </c>
      <c r="F28" s="193"/>
      <c r="G28" s="193">
        <v>743129.05</v>
      </c>
      <c r="H28" s="193"/>
      <c r="I28" s="194">
        <v>82819.51</v>
      </c>
      <c r="J28" s="193"/>
      <c r="K28" s="193">
        <v>191637.55</v>
      </c>
      <c r="L28" s="193"/>
      <c r="M28" s="193">
        <v>690329.94</v>
      </c>
      <c r="N28" s="193"/>
      <c r="O28" s="194">
        <v>11000</v>
      </c>
      <c r="P28" s="193"/>
      <c r="Q28" s="195">
        <v>0</v>
      </c>
      <c r="R28" s="193"/>
      <c r="S28" s="194">
        <v>103815.89</v>
      </c>
      <c r="T28" s="193"/>
      <c r="U28" s="194">
        <v>0</v>
      </c>
      <c r="V28" s="193"/>
      <c r="W28" s="194">
        <v>0</v>
      </c>
      <c r="X28" s="193"/>
      <c r="Y28" s="194">
        <v>195925.6</v>
      </c>
    </row>
    <row r="29" spans="1:25" ht="12.75">
      <c r="A29" s="3"/>
      <c r="B29" s="193"/>
      <c r="C29" s="194"/>
      <c r="D29" s="193"/>
      <c r="E29" s="194"/>
      <c r="F29" s="193"/>
      <c r="G29" s="193"/>
      <c r="H29" s="193"/>
      <c r="I29" s="194"/>
      <c r="J29" s="193"/>
      <c r="K29" s="193"/>
      <c r="L29" s="193"/>
      <c r="M29" s="193"/>
      <c r="N29" s="193"/>
      <c r="O29" s="194"/>
      <c r="P29" s="193"/>
      <c r="Q29" s="195"/>
      <c r="R29" s="193"/>
      <c r="S29" s="194"/>
      <c r="T29" s="193"/>
      <c r="U29" s="194"/>
      <c r="V29" s="193"/>
      <c r="W29" s="194"/>
      <c r="X29" s="193"/>
      <c r="Y29" s="194"/>
    </row>
    <row r="30" spans="1:25" ht="12.75">
      <c r="A30" s="111" t="s">
        <v>154</v>
      </c>
      <c r="B30" s="193">
        <f>SUM(C30:Y30)</f>
        <v>76548068.2</v>
      </c>
      <c r="C30" s="194">
        <v>327898.65</v>
      </c>
      <c r="D30" s="193"/>
      <c r="E30" s="194">
        <v>2723499.27</v>
      </c>
      <c r="F30" s="193"/>
      <c r="G30" s="193">
        <v>29787333.180000003</v>
      </c>
      <c r="H30" s="193"/>
      <c r="I30" s="194">
        <v>2769083.78</v>
      </c>
      <c r="J30" s="193"/>
      <c r="K30" s="193">
        <v>3266863.41</v>
      </c>
      <c r="L30" s="193"/>
      <c r="M30" s="193">
        <v>20622583.15000001</v>
      </c>
      <c r="N30" s="193"/>
      <c r="O30" s="194">
        <v>713322.17</v>
      </c>
      <c r="P30" s="193"/>
      <c r="Q30" s="195">
        <v>0</v>
      </c>
      <c r="R30" s="193"/>
      <c r="S30" s="194">
        <v>173039.87</v>
      </c>
      <c r="T30" s="193"/>
      <c r="U30" s="194">
        <v>0</v>
      </c>
      <c r="V30" s="193"/>
      <c r="W30" s="194">
        <v>0</v>
      </c>
      <c r="X30" s="193"/>
      <c r="Y30" s="194">
        <v>16164444.719999997</v>
      </c>
    </row>
    <row r="31" spans="1:25" ht="12.75">
      <c r="A31" s="3" t="s">
        <v>67</v>
      </c>
      <c r="B31" s="193">
        <f>SUM(C31:Y31)</f>
        <v>81480056.73000002</v>
      </c>
      <c r="C31" s="194">
        <v>1529665.37</v>
      </c>
      <c r="D31" s="193"/>
      <c r="E31" s="195">
        <v>3370899.3</v>
      </c>
      <c r="F31" s="193"/>
      <c r="G31" s="193">
        <v>26250097.19999999</v>
      </c>
      <c r="H31" s="193"/>
      <c r="I31" s="194">
        <v>4444555.59</v>
      </c>
      <c r="J31" s="193"/>
      <c r="K31" s="193">
        <v>9705018.350000001</v>
      </c>
      <c r="L31" s="193"/>
      <c r="M31" s="193">
        <v>20734469.51000001</v>
      </c>
      <c r="N31" s="193"/>
      <c r="O31" s="194">
        <v>405368.84</v>
      </c>
      <c r="P31" s="193"/>
      <c r="Q31" s="195">
        <v>307719.01</v>
      </c>
      <c r="R31" s="193"/>
      <c r="S31" s="194">
        <v>1688126.17</v>
      </c>
      <c r="T31" s="193"/>
      <c r="U31" s="194">
        <v>37854.65</v>
      </c>
      <c r="V31" s="193"/>
      <c r="W31" s="194">
        <v>0</v>
      </c>
      <c r="X31" s="193"/>
      <c r="Y31" s="194">
        <v>13006282.74000001</v>
      </c>
    </row>
    <row r="32" spans="1:25" ht="12.75">
      <c r="A32" s="3" t="s">
        <v>68</v>
      </c>
      <c r="B32" s="193">
        <f>SUM(C32:Y32)</f>
        <v>3886441.48</v>
      </c>
      <c r="C32" s="194">
        <v>66648.29</v>
      </c>
      <c r="D32" s="193"/>
      <c r="E32" s="194">
        <v>125538.26</v>
      </c>
      <c r="F32" s="193"/>
      <c r="G32" s="193">
        <v>1020544.87</v>
      </c>
      <c r="H32" s="193"/>
      <c r="I32" s="194">
        <v>175663.57</v>
      </c>
      <c r="J32" s="193"/>
      <c r="K32" s="193">
        <v>123951.91</v>
      </c>
      <c r="L32" s="193"/>
      <c r="M32" s="193">
        <v>1535188.93</v>
      </c>
      <c r="N32" s="193"/>
      <c r="O32" s="194">
        <v>0</v>
      </c>
      <c r="P32" s="193"/>
      <c r="Q32" s="195">
        <v>6567.4</v>
      </c>
      <c r="R32" s="193"/>
      <c r="S32" s="194">
        <v>62908.14</v>
      </c>
      <c r="T32" s="193"/>
      <c r="U32" s="194">
        <v>5416.21</v>
      </c>
      <c r="V32" s="193"/>
      <c r="W32" s="194">
        <v>0</v>
      </c>
      <c r="X32" s="193"/>
      <c r="Y32" s="194">
        <v>764013.9</v>
      </c>
    </row>
    <row r="33" spans="1:25" ht="12.75">
      <c r="A33" s="3" t="s">
        <v>69</v>
      </c>
      <c r="B33" s="193">
        <f>SUM(C33:Y33)</f>
        <v>7690362.740000001</v>
      </c>
      <c r="C33" s="194">
        <v>108100.03</v>
      </c>
      <c r="D33" s="193"/>
      <c r="E33" s="194">
        <v>179728.71</v>
      </c>
      <c r="F33" s="193"/>
      <c r="G33" s="193">
        <v>1949649.79</v>
      </c>
      <c r="H33" s="193"/>
      <c r="I33" s="194">
        <v>739941.56</v>
      </c>
      <c r="J33" s="193"/>
      <c r="K33" s="193">
        <v>594970.18</v>
      </c>
      <c r="L33" s="193"/>
      <c r="M33" s="193">
        <v>2357041.3</v>
      </c>
      <c r="N33" s="193"/>
      <c r="O33" s="194">
        <v>46496.82</v>
      </c>
      <c r="P33" s="193"/>
      <c r="Q33" s="195">
        <v>169692.6</v>
      </c>
      <c r="R33" s="193"/>
      <c r="S33" s="194">
        <v>204035.7</v>
      </c>
      <c r="T33" s="193"/>
      <c r="U33" s="194">
        <v>368.48</v>
      </c>
      <c r="V33" s="193"/>
      <c r="W33" s="194">
        <v>6014</v>
      </c>
      <c r="X33" s="193"/>
      <c r="Y33" s="194">
        <v>1334323.57</v>
      </c>
    </row>
    <row r="34" spans="1:25" ht="12.75">
      <c r="A34" s="3" t="s">
        <v>70</v>
      </c>
      <c r="B34" s="193">
        <f>SUM(C34:Y34)</f>
        <v>4853953.57</v>
      </c>
      <c r="C34" s="194">
        <v>34245.02</v>
      </c>
      <c r="D34" s="193"/>
      <c r="E34" s="194">
        <v>122252.25</v>
      </c>
      <c r="F34" s="193"/>
      <c r="G34" s="193">
        <v>1478944.68</v>
      </c>
      <c r="H34" s="193"/>
      <c r="I34" s="194">
        <v>492613.74</v>
      </c>
      <c r="J34" s="193"/>
      <c r="K34" s="193">
        <v>224447.62</v>
      </c>
      <c r="L34" s="193"/>
      <c r="M34" s="193">
        <v>774851.02</v>
      </c>
      <c r="N34" s="193"/>
      <c r="O34" s="194">
        <v>901669.19</v>
      </c>
      <c r="P34" s="193"/>
      <c r="Q34" s="195">
        <v>6383.12</v>
      </c>
      <c r="R34" s="193"/>
      <c r="S34" s="194">
        <v>38032.22</v>
      </c>
      <c r="T34" s="193"/>
      <c r="U34" s="194">
        <v>7171.3</v>
      </c>
      <c r="V34" s="193"/>
      <c r="W34" s="194">
        <v>0</v>
      </c>
      <c r="X34" s="193"/>
      <c r="Y34" s="194">
        <v>773343.41</v>
      </c>
    </row>
    <row r="35" spans="1:25" ht="12.75">
      <c r="A35" s="3"/>
      <c r="B35" s="193"/>
      <c r="C35" s="194"/>
      <c r="D35" s="193"/>
      <c r="E35" s="194"/>
      <c r="F35" s="193"/>
      <c r="G35" s="193"/>
      <c r="H35" s="193"/>
      <c r="I35" s="194"/>
      <c r="J35" s="193"/>
      <c r="K35" s="193"/>
      <c r="L35" s="193"/>
      <c r="M35" s="193"/>
      <c r="N35" s="193"/>
      <c r="O35" s="194"/>
      <c r="P35" s="193"/>
      <c r="Q35" s="195"/>
      <c r="R35" s="193"/>
      <c r="S35" s="194"/>
      <c r="T35" s="193"/>
      <c r="U35" s="194"/>
      <c r="V35" s="193"/>
      <c r="W35" s="194"/>
      <c r="X35" s="193"/>
      <c r="Y35" s="194"/>
    </row>
    <row r="36" spans="1:25" ht="12.75">
      <c r="A36" s="3" t="s">
        <v>71</v>
      </c>
      <c r="B36" s="193">
        <f>SUM(C36:Y36)</f>
        <v>2568288.1599999997</v>
      </c>
      <c r="C36" s="194">
        <v>59475.45</v>
      </c>
      <c r="D36" s="193"/>
      <c r="E36" s="194">
        <v>103286.21</v>
      </c>
      <c r="F36" s="193"/>
      <c r="G36" s="193">
        <v>748451</v>
      </c>
      <c r="H36" s="193"/>
      <c r="I36" s="194">
        <v>94605.8</v>
      </c>
      <c r="J36" s="193"/>
      <c r="K36" s="193">
        <v>195964.85</v>
      </c>
      <c r="L36" s="193"/>
      <c r="M36" s="193">
        <v>953918.49</v>
      </c>
      <c r="N36" s="193"/>
      <c r="O36" s="194">
        <v>0</v>
      </c>
      <c r="P36" s="193"/>
      <c r="Q36" s="195">
        <v>0</v>
      </c>
      <c r="R36" s="193"/>
      <c r="S36" s="194">
        <v>8817.46</v>
      </c>
      <c r="T36" s="193"/>
      <c r="U36" s="194">
        <v>0</v>
      </c>
      <c r="V36" s="193"/>
      <c r="W36" s="194">
        <v>0</v>
      </c>
      <c r="X36" s="193"/>
      <c r="Y36" s="194">
        <v>403768.9</v>
      </c>
    </row>
    <row r="37" spans="1:25" ht="12.75">
      <c r="A37" s="3" t="s">
        <v>72</v>
      </c>
      <c r="B37" s="193">
        <f>SUM(C37:Y37)</f>
        <v>12600355.79</v>
      </c>
      <c r="C37" s="194">
        <v>342244.09</v>
      </c>
      <c r="D37" s="193"/>
      <c r="E37" s="194">
        <v>405073.43</v>
      </c>
      <c r="F37" s="193"/>
      <c r="G37" s="193">
        <v>4117229.49</v>
      </c>
      <c r="H37" s="193"/>
      <c r="I37" s="194">
        <v>839177.61</v>
      </c>
      <c r="J37" s="193"/>
      <c r="K37" s="193">
        <v>564297.42</v>
      </c>
      <c r="L37" s="193"/>
      <c r="M37" s="193">
        <v>3929291.45</v>
      </c>
      <c r="N37" s="193"/>
      <c r="O37" s="194">
        <v>0</v>
      </c>
      <c r="P37" s="193"/>
      <c r="Q37" s="195">
        <v>5677.5</v>
      </c>
      <c r="R37" s="193"/>
      <c r="S37" s="194">
        <v>35426.03</v>
      </c>
      <c r="T37" s="193"/>
      <c r="U37" s="194">
        <v>49794</v>
      </c>
      <c r="V37" s="193"/>
      <c r="W37" s="194">
        <v>0</v>
      </c>
      <c r="X37" s="193"/>
      <c r="Y37" s="194">
        <v>2312144.77</v>
      </c>
    </row>
    <row r="38" spans="1:25" ht="12.75">
      <c r="A38" s="3" t="s">
        <v>73</v>
      </c>
      <c r="B38" s="193">
        <f>SUM(C38:Y38)</f>
        <v>10366712.36</v>
      </c>
      <c r="C38" s="194">
        <v>262945.95</v>
      </c>
      <c r="D38" s="193"/>
      <c r="E38" s="194">
        <v>42586.34</v>
      </c>
      <c r="F38" s="193"/>
      <c r="G38" s="193">
        <v>3531164.56</v>
      </c>
      <c r="H38" s="193"/>
      <c r="I38" s="194">
        <v>387458.74</v>
      </c>
      <c r="J38" s="193"/>
      <c r="K38" s="193">
        <v>711779.6</v>
      </c>
      <c r="L38" s="193"/>
      <c r="M38" s="193">
        <v>2943788.88</v>
      </c>
      <c r="N38" s="193"/>
      <c r="O38" s="194">
        <v>0</v>
      </c>
      <c r="P38" s="196"/>
      <c r="Q38" s="197">
        <v>2737.31</v>
      </c>
      <c r="R38" s="196"/>
      <c r="S38" s="198">
        <v>237308.81</v>
      </c>
      <c r="T38" s="196"/>
      <c r="U38" s="198">
        <v>1142.5</v>
      </c>
      <c r="V38" s="193"/>
      <c r="W38" s="193">
        <v>0</v>
      </c>
      <c r="X38" s="193"/>
      <c r="Y38" s="194">
        <v>2245799.67</v>
      </c>
    </row>
    <row r="39" spans="1:25" ht="12.75">
      <c r="A39" s="8" t="s">
        <v>74</v>
      </c>
      <c r="B39" s="199">
        <f>SUM(C39:Y39)</f>
        <v>6456024.39</v>
      </c>
      <c r="C39" s="200">
        <v>65410.16</v>
      </c>
      <c r="D39" s="199"/>
      <c r="E39" s="200">
        <v>130333.08</v>
      </c>
      <c r="F39" s="199"/>
      <c r="G39" s="199">
        <v>2391838.85</v>
      </c>
      <c r="H39" s="199"/>
      <c r="I39" s="200">
        <v>461254.23</v>
      </c>
      <c r="J39" s="199"/>
      <c r="K39" s="199">
        <v>633666.18</v>
      </c>
      <c r="L39" s="199"/>
      <c r="M39" s="199">
        <v>1460461.68</v>
      </c>
      <c r="N39" s="199"/>
      <c r="O39" s="200">
        <v>0</v>
      </c>
      <c r="P39" s="199"/>
      <c r="Q39" s="201">
        <v>51787.55</v>
      </c>
      <c r="R39" s="199"/>
      <c r="S39" s="200">
        <v>176004.36</v>
      </c>
      <c r="T39" s="199"/>
      <c r="U39" s="200">
        <v>5231.67</v>
      </c>
      <c r="V39" s="199"/>
      <c r="W39" s="199">
        <v>0</v>
      </c>
      <c r="X39" s="199"/>
      <c r="Y39" s="200">
        <v>1080036.63</v>
      </c>
    </row>
    <row r="40" ht="12.75">
      <c r="A40" s="3" t="s">
        <v>213</v>
      </c>
    </row>
  </sheetData>
  <sheetProtection password="CAF5" sheet="1"/>
  <mergeCells count="28">
    <mergeCell ref="C9:D9"/>
    <mergeCell ref="E9:F9"/>
    <mergeCell ref="E8:F8"/>
    <mergeCell ref="E7:F7"/>
    <mergeCell ref="A1:Y1"/>
    <mergeCell ref="A3:Y3"/>
    <mergeCell ref="C8:D8"/>
    <mergeCell ref="I7:J7"/>
    <mergeCell ref="G8:H8"/>
    <mergeCell ref="K7:L7"/>
    <mergeCell ref="G6:K6"/>
    <mergeCell ref="O7:P7"/>
    <mergeCell ref="S7:T7"/>
    <mergeCell ref="I9:J9"/>
    <mergeCell ref="I8:J8"/>
    <mergeCell ref="G9:H9"/>
    <mergeCell ref="K9:L9"/>
    <mergeCell ref="K8:L8"/>
    <mergeCell ref="M9:N9"/>
    <mergeCell ref="M8:N8"/>
    <mergeCell ref="O9:P9"/>
    <mergeCell ref="O8:P8"/>
    <mergeCell ref="U9:V9"/>
    <mergeCell ref="U8:V8"/>
    <mergeCell ref="Q9:R9"/>
    <mergeCell ref="Q8:R8"/>
    <mergeCell ref="S9:T9"/>
    <mergeCell ref="S8:T8"/>
  </mergeCells>
  <printOptions horizontalCentered="1"/>
  <pageMargins left="0.29" right="0.25" top="0.87" bottom="0.88" header="0.67" footer="0.5"/>
  <pageSetup fitToHeight="1" fitToWidth="1" horizontalDpi="600" verticalDpi="600" orientation="landscape" scale="59" r:id="rId1"/>
  <headerFooter alignWithMargins="0">
    <oddHeader>&amp;R-&amp;P--</oddHeader>
    <oddFooter>&amp;L&amp;"Arial,Italic"&amp;9DBS 10 / 2009&amp;R&amp;"Arial,Italic"&amp;9Selected Financial Data - Part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8">
      <selection activeCell="C18" sqref="C18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10.140625" style="0" bestFit="1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08" t="s">
        <v>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208" t="s">
        <v>93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2.75">
      <c r="A4" s="209" t="s">
        <v>190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10" t="s">
        <v>91</v>
      </c>
      <c r="D6" s="210"/>
      <c r="E6" s="210"/>
      <c r="F6" s="210"/>
      <c r="G6" s="210"/>
      <c r="I6" s="211" t="s">
        <v>92</v>
      </c>
      <c r="J6" s="211"/>
      <c r="K6" s="211"/>
      <c r="L6" s="211"/>
      <c r="M6" s="211"/>
    </row>
    <row r="7" spans="1:13" ht="12.75">
      <c r="A7" s="3"/>
      <c r="B7" s="3"/>
      <c r="C7" s="209" t="s">
        <v>88</v>
      </c>
      <c r="D7" s="209"/>
      <c r="F7" s="209" t="s">
        <v>90</v>
      </c>
      <c r="G7" s="209"/>
      <c r="I7" s="209" t="s">
        <v>88</v>
      </c>
      <c r="J7" s="209"/>
      <c r="L7" s="209" t="s">
        <v>90</v>
      </c>
      <c r="M7" s="209"/>
    </row>
    <row r="8" spans="1:13" ht="12.75">
      <c r="A8" s="3" t="s">
        <v>115</v>
      </c>
      <c r="B8" s="3"/>
      <c r="C8" s="209" t="s">
        <v>89</v>
      </c>
      <c r="D8" s="209"/>
      <c r="F8" s="209" t="s">
        <v>89</v>
      </c>
      <c r="G8" s="209"/>
      <c r="I8" s="209" t="s">
        <v>89</v>
      </c>
      <c r="J8" s="209"/>
      <c r="L8" s="209" t="s">
        <v>89</v>
      </c>
      <c r="M8" s="209"/>
    </row>
    <row r="9" spans="1:13" ht="12.75">
      <c r="A9" t="s">
        <v>35</v>
      </c>
      <c r="C9" s="211" t="s">
        <v>87</v>
      </c>
      <c r="D9" s="211"/>
      <c r="F9" s="211" t="s">
        <v>87</v>
      </c>
      <c r="G9" s="211"/>
      <c r="I9" s="211" t="s">
        <v>87</v>
      </c>
      <c r="J9" s="211"/>
      <c r="L9" s="211" t="s">
        <v>87</v>
      </c>
      <c r="M9" s="211"/>
    </row>
    <row r="10" spans="1:13" ht="13.5" thickBot="1">
      <c r="A10" s="4" t="s">
        <v>116</v>
      </c>
      <c r="B10" s="4"/>
      <c r="C10" s="7" t="s">
        <v>81</v>
      </c>
      <c r="D10" s="7" t="s">
        <v>82</v>
      </c>
      <c r="E10" s="4"/>
      <c r="F10" s="7" t="s">
        <v>81</v>
      </c>
      <c r="G10" s="7" t="s">
        <v>82</v>
      </c>
      <c r="H10" s="4"/>
      <c r="I10" s="7" t="s">
        <v>81</v>
      </c>
      <c r="J10" s="7" t="s">
        <v>82</v>
      </c>
      <c r="K10" s="4"/>
      <c r="L10" s="7" t="s">
        <v>81</v>
      </c>
      <c r="M10" s="126" t="s">
        <v>82</v>
      </c>
    </row>
    <row r="11" spans="1:13" ht="12.75">
      <c r="A11" s="76" t="s">
        <v>76</v>
      </c>
      <c r="B11" s="76"/>
      <c r="C11" s="66">
        <f>+F11+Tbl1!G10</f>
        <v>12531.463320201101</v>
      </c>
      <c r="D11" s="67"/>
      <c r="E11" s="67"/>
      <c r="F11" s="67">
        <f>+Tbl3!B10</f>
        <v>11854.20238837554</v>
      </c>
      <c r="G11" s="67"/>
      <c r="H11" s="67"/>
      <c r="I11" s="68">
        <f>+C11-Tbl3!AC10</f>
        <v>11933.196855094217</v>
      </c>
      <c r="J11" s="67"/>
      <c r="K11" s="67"/>
      <c r="L11" s="68">
        <f>+Tbl3!B10-Tbl3!AC10</f>
        <v>11255.935923268655</v>
      </c>
      <c r="M11" s="67"/>
    </row>
    <row r="12" spans="1:12" ht="12.75">
      <c r="A12" s="3"/>
      <c r="B12" s="3"/>
      <c r="C12" s="12"/>
      <c r="L12" s="22"/>
    </row>
    <row r="13" spans="1:13" ht="12.75">
      <c r="A13" s="3" t="s">
        <v>52</v>
      </c>
      <c r="B13" s="3"/>
      <c r="C13" s="11">
        <f>+F13+Tbl1!G12</f>
        <v>12126.856466119456</v>
      </c>
      <c r="D13">
        <f>RANK(C13,C$13:C$40)</f>
        <v>9</v>
      </c>
      <c r="F13" s="1">
        <f>+Tbl3!B12</f>
        <v>11456.435906391898</v>
      </c>
      <c r="G13">
        <f>RANK(F13,F$13:F$40)</f>
        <v>9</v>
      </c>
      <c r="I13" s="23">
        <f>+C13-Tbl3!AC12</f>
        <v>11504.715731968216</v>
      </c>
      <c r="J13">
        <f>RANK(I13,I$13:I$40)</f>
        <v>9</v>
      </c>
      <c r="L13" s="10">
        <f>+Tbl3!B12-Tbl3!AC12</f>
        <v>10834.295172240658</v>
      </c>
      <c r="M13">
        <f>RANK(L13,L$13:L$40)</f>
        <v>9</v>
      </c>
    </row>
    <row r="14" spans="1:13" ht="12.75">
      <c r="A14" s="3" t="s">
        <v>53</v>
      </c>
      <c r="B14" s="3"/>
      <c r="C14" s="11">
        <f>+F14+Tbl1!G13</f>
        <v>11545.228181483579</v>
      </c>
      <c r="D14">
        <f aca="true" t="shared" si="0" ref="D14:D40">RANK(C14,C$13:C$40)</f>
        <v>13</v>
      </c>
      <c r="F14" s="1">
        <f>+Tbl3!B13</f>
        <v>10928.094545463624</v>
      </c>
      <c r="G14">
        <f aca="true" t="shared" si="1" ref="G14:G40">RANK(F14,F$13:F$40)</f>
        <v>13</v>
      </c>
      <c r="I14" s="23">
        <f>+C14-Tbl3!AC13</f>
        <v>11028.68626897717</v>
      </c>
      <c r="J14">
        <f aca="true" t="shared" si="2" ref="J14:J40">RANK(I14,I$13:I$40)</f>
        <v>12</v>
      </c>
      <c r="L14" s="10">
        <f>+Tbl3!B13-Tbl3!AC13</f>
        <v>10411.552632957215</v>
      </c>
      <c r="M14">
        <f aca="true" t="shared" si="3" ref="M14:M40">RANK(L14,L$13:L$40)</f>
        <v>12</v>
      </c>
    </row>
    <row r="15" spans="1:13" ht="12.75">
      <c r="A15" s="3" t="s">
        <v>75</v>
      </c>
      <c r="B15" s="3"/>
      <c r="C15" s="11">
        <f>+F15+Tbl1!G14</f>
        <v>13987.99419285033</v>
      </c>
      <c r="D15">
        <f t="shared" si="0"/>
        <v>3</v>
      </c>
      <c r="F15" s="1">
        <f>+Tbl3!B14</f>
        <v>13312.825302796256</v>
      </c>
      <c r="G15">
        <f t="shared" si="1"/>
        <v>3</v>
      </c>
      <c r="I15" s="23">
        <f>+C15-Tbl3!AC14</f>
        <v>13559.123169941235</v>
      </c>
      <c r="J15">
        <f t="shared" si="2"/>
        <v>3</v>
      </c>
      <c r="L15" s="10">
        <f>+Tbl3!B14-Tbl3!AC14</f>
        <v>12883.954279887163</v>
      </c>
      <c r="M15">
        <f t="shared" si="3"/>
        <v>2</v>
      </c>
    </row>
    <row r="16" spans="1:13" ht="12.75">
      <c r="A16" s="3" t="s">
        <v>54</v>
      </c>
      <c r="B16" s="3"/>
      <c r="C16" s="11">
        <f>+F16+Tbl1!G15</f>
        <v>11618.75282394326</v>
      </c>
      <c r="D16">
        <f t="shared" si="0"/>
        <v>12</v>
      </c>
      <c r="F16" s="1">
        <f>+Tbl3!B15</f>
        <v>10958.468667805817</v>
      </c>
      <c r="G16">
        <f t="shared" si="1"/>
        <v>12</v>
      </c>
      <c r="I16" s="23">
        <f>+C16-Tbl3!AC15</f>
        <v>11174.363673864409</v>
      </c>
      <c r="J16">
        <f t="shared" si="2"/>
        <v>11</v>
      </c>
      <c r="L16" s="10">
        <f>+Tbl3!B15-Tbl3!AC15</f>
        <v>10514.079517726967</v>
      </c>
      <c r="M16">
        <f t="shared" si="3"/>
        <v>11</v>
      </c>
    </row>
    <row r="17" spans="1:13" ht="12.75">
      <c r="A17" s="3" t="s">
        <v>55</v>
      </c>
      <c r="B17" s="3"/>
      <c r="C17" s="11">
        <f>+F17+Tbl1!G16</f>
        <v>11194.858022639763</v>
      </c>
      <c r="D17">
        <f t="shared" si="0"/>
        <v>16</v>
      </c>
      <c r="F17" s="1">
        <f>+Tbl3!B16</f>
        <v>10517.597549578762</v>
      </c>
      <c r="G17">
        <f t="shared" si="1"/>
        <v>17</v>
      </c>
      <c r="I17" s="23">
        <f>+C17-Tbl3!AC16</f>
        <v>10527.44182623549</v>
      </c>
      <c r="J17">
        <f t="shared" si="2"/>
        <v>16</v>
      </c>
      <c r="L17" s="10">
        <f>+Tbl3!B16-Tbl3!AC16</f>
        <v>9850.18135317449</v>
      </c>
      <c r="M17">
        <f t="shared" si="3"/>
        <v>17</v>
      </c>
    </row>
    <row r="18" spans="1:12" ht="12.75">
      <c r="A18" s="3"/>
      <c r="B18" s="3"/>
      <c r="C18" s="11"/>
      <c r="F18" s="1"/>
      <c r="I18" s="23"/>
      <c r="L18" s="10"/>
    </row>
    <row r="19" spans="1:13" ht="12.75">
      <c r="A19" s="3" t="s">
        <v>56</v>
      </c>
      <c r="B19" s="3"/>
      <c r="C19" s="11">
        <f>+F19+Tbl1!G18</f>
        <v>10740.279248705849</v>
      </c>
      <c r="D19">
        <f t="shared" si="0"/>
        <v>22</v>
      </c>
      <c r="F19" s="1">
        <f>+Tbl3!B18</f>
        <v>10131.043278207888</v>
      </c>
      <c r="G19">
        <f t="shared" si="1"/>
        <v>22</v>
      </c>
      <c r="I19" s="23">
        <f>+C19-Tbl3!AC18</f>
        <v>10075.191678959181</v>
      </c>
      <c r="J19">
        <f t="shared" si="2"/>
        <v>22</v>
      </c>
      <c r="L19" s="10">
        <f>+Tbl3!B18-Tbl3!AC18</f>
        <v>9465.95570846122</v>
      </c>
      <c r="M19">
        <f t="shared" si="3"/>
        <v>22</v>
      </c>
    </row>
    <row r="20" spans="1:13" ht="12.75">
      <c r="A20" s="3" t="s">
        <v>57</v>
      </c>
      <c r="B20" s="3"/>
      <c r="C20" s="11">
        <f>+F20+Tbl1!G19</f>
        <v>11031.379863593813</v>
      </c>
      <c r="D20">
        <f t="shared" si="0"/>
        <v>18</v>
      </c>
      <c r="F20" s="1">
        <f>+Tbl3!B19</f>
        <v>10415.455359515001</v>
      </c>
      <c r="G20">
        <f t="shared" si="1"/>
        <v>18</v>
      </c>
      <c r="I20" s="23">
        <f>+C20-Tbl3!AC19</f>
        <v>10349.842393259929</v>
      </c>
      <c r="J20">
        <f t="shared" si="2"/>
        <v>19</v>
      </c>
      <c r="L20" s="10">
        <f>+Tbl3!B19-Tbl3!AC19</f>
        <v>9733.917889181117</v>
      </c>
      <c r="M20">
        <f t="shared" si="3"/>
        <v>19</v>
      </c>
    </row>
    <row r="21" spans="1:13" ht="12.75">
      <c r="A21" s="3" t="s">
        <v>58</v>
      </c>
      <c r="B21" s="3"/>
      <c r="C21" s="11">
        <f>+F21+Tbl1!G20</f>
        <v>10914.291779972766</v>
      </c>
      <c r="D21">
        <f t="shared" si="0"/>
        <v>19</v>
      </c>
      <c r="F21" s="1">
        <f>+Tbl3!B20</f>
        <v>10273.833683908952</v>
      </c>
      <c r="G21">
        <f t="shared" si="1"/>
        <v>20</v>
      </c>
      <c r="I21" s="23">
        <f>+C21-Tbl3!AC20</f>
        <v>10343.392328771795</v>
      </c>
      <c r="J21">
        <f t="shared" si="2"/>
        <v>20</v>
      </c>
      <c r="L21" s="10">
        <f>+Tbl3!B20-Tbl3!AC20</f>
        <v>9702.934232707981</v>
      </c>
      <c r="M21">
        <f t="shared" si="3"/>
        <v>20</v>
      </c>
    </row>
    <row r="22" spans="1:13" ht="12.75">
      <c r="A22" s="3" t="s">
        <v>59</v>
      </c>
      <c r="B22" s="3"/>
      <c r="C22" s="11">
        <f>+F22+Tbl1!G21</f>
        <v>11368.917944036275</v>
      </c>
      <c r="D22">
        <f t="shared" si="0"/>
        <v>14</v>
      </c>
      <c r="F22" s="1">
        <f>+Tbl3!B21</f>
        <v>10780.632297138543</v>
      </c>
      <c r="G22">
        <f t="shared" si="1"/>
        <v>14</v>
      </c>
      <c r="I22" s="23">
        <f>+C22-Tbl3!AC21</f>
        <v>10574.015973104273</v>
      </c>
      <c r="J22">
        <f t="shared" si="2"/>
        <v>15</v>
      </c>
      <c r="L22" s="10">
        <f>+Tbl3!B21-Tbl3!AC21</f>
        <v>9985.730326206543</v>
      </c>
      <c r="M22">
        <f t="shared" si="3"/>
        <v>15</v>
      </c>
    </row>
    <row r="23" spans="1:13" ht="12.75">
      <c r="A23" s="3" t="s">
        <v>60</v>
      </c>
      <c r="B23" s="3"/>
      <c r="C23" s="11">
        <f>+F23+Tbl1!G22</f>
        <v>12351.365764283411</v>
      </c>
      <c r="D23">
        <f t="shared" si="0"/>
        <v>8</v>
      </c>
      <c r="F23" s="1">
        <f>+Tbl3!B22</f>
        <v>11693.698248968838</v>
      </c>
      <c r="G23">
        <f t="shared" si="1"/>
        <v>8</v>
      </c>
      <c r="I23" s="23">
        <f>+C23-Tbl3!AC22</f>
        <v>11671.71486764428</v>
      </c>
      <c r="J23">
        <f t="shared" si="2"/>
        <v>8</v>
      </c>
      <c r="L23" s="10">
        <f>+Tbl3!B22-Tbl3!AC22</f>
        <v>11014.047352329706</v>
      </c>
      <c r="M23">
        <f t="shared" si="3"/>
        <v>8</v>
      </c>
    </row>
    <row r="24" spans="1:12" ht="12.75">
      <c r="A24" s="3"/>
      <c r="B24" s="3"/>
      <c r="C24" s="11"/>
      <c r="F24" s="1"/>
      <c r="I24" s="23"/>
      <c r="L24" s="10"/>
    </row>
    <row r="25" spans="1:13" ht="12.75">
      <c r="A25" s="3" t="s">
        <v>61</v>
      </c>
      <c r="B25" s="3"/>
      <c r="C25" s="11">
        <f>+F25+Tbl1!G24</f>
        <v>11368.253159954627</v>
      </c>
      <c r="D25">
        <f t="shared" si="0"/>
        <v>15</v>
      </c>
      <c r="F25" s="1">
        <f>+Tbl3!B24</f>
        <v>10767.99091468435</v>
      </c>
      <c r="G25">
        <f t="shared" si="1"/>
        <v>15</v>
      </c>
      <c r="I25" s="23">
        <f>+C25-Tbl3!AC24</f>
        <v>10917.556217281008</v>
      </c>
      <c r="J25">
        <f t="shared" si="2"/>
        <v>13</v>
      </c>
      <c r="L25" s="10">
        <f>+Tbl3!B24-Tbl3!AC24</f>
        <v>10317.29397201073</v>
      </c>
      <c r="M25">
        <f t="shared" si="3"/>
        <v>13</v>
      </c>
    </row>
    <row r="26" spans="1:13" ht="12.75">
      <c r="A26" s="3" t="s">
        <v>62</v>
      </c>
      <c r="B26" s="3"/>
      <c r="C26" s="11">
        <f>+F26+Tbl1!G25</f>
        <v>11695.915872380188</v>
      </c>
      <c r="D26">
        <f t="shared" si="0"/>
        <v>11</v>
      </c>
      <c r="F26" s="1">
        <f>+Tbl3!B25</f>
        <v>11026.602474080006</v>
      </c>
      <c r="G26">
        <f t="shared" si="1"/>
        <v>11</v>
      </c>
      <c r="I26" s="23">
        <f>+C26-Tbl3!AC25</f>
        <v>10770.036448182262</v>
      </c>
      <c r="J26">
        <f t="shared" si="2"/>
        <v>14</v>
      </c>
      <c r="L26" s="10">
        <f>+Tbl3!B25-Tbl3!AC25</f>
        <v>10100.723049882079</v>
      </c>
      <c r="M26">
        <f t="shared" si="3"/>
        <v>14</v>
      </c>
    </row>
    <row r="27" spans="1:13" ht="12.75">
      <c r="A27" s="3" t="s">
        <v>63</v>
      </c>
      <c r="B27" s="3"/>
      <c r="C27" s="11">
        <f>+F27+Tbl1!G26</f>
        <v>11140.837069707128</v>
      </c>
      <c r="D27">
        <f t="shared" si="0"/>
        <v>17</v>
      </c>
      <c r="F27" s="1">
        <f>+Tbl3!B26</f>
        <v>10527.847508442153</v>
      </c>
      <c r="G27">
        <f t="shared" si="1"/>
        <v>16</v>
      </c>
      <c r="I27" s="23">
        <f>+C27-Tbl3!AC26</f>
        <v>10450.297825969727</v>
      </c>
      <c r="J27">
        <f t="shared" si="2"/>
        <v>18</v>
      </c>
      <c r="L27" s="10">
        <f>+Tbl3!B26-Tbl3!AC26</f>
        <v>9837.308264704752</v>
      </c>
      <c r="M27">
        <f t="shared" si="3"/>
        <v>18</v>
      </c>
    </row>
    <row r="28" spans="1:13" ht="12.75">
      <c r="A28" s="3" t="s">
        <v>64</v>
      </c>
      <c r="B28" s="3"/>
      <c r="C28" s="11">
        <f>+F28+Tbl1!G27</f>
        <v>13174.184738569524</v>
      </c>
      <c r="D28">
        <f t="shared" si="0"/>
        <v>5</v>
      </c>
      <c r="F28" s="1">
        <f>+Tbl3!B27</f>
        <v>12409.993640668172</v>
      </c>
      <c r="G28">
        <f t="shared" si="1"/>
        <v>5</v>
      </c>
      <c r="I28" s="23">
        <f>+C28-Tbl3!AC27</f>
        <v>12548.913387156172</v>
      </c>
      <c r="J28">
        <f t="shared" si="2"/>
        <v>5</v>
      </c>
      <c r="L28" s="10">
        <f>+Tbl3!B27-Tbl3!AC27</f>
        <v>11784.72228925482</v>
      </c>
      <c r="M28">
        <f t="shared" si="3"/>
        <v>5</v>
      </c>
    </row>
    <row r="29" spans="1:13" ht="12.75">
      <c r="A29" s="3" t="s">
        <v>65</v>
      </c>
      <c r="B29" s="3"/>
      <c r="C29" s="11">
        <f>+F29+Tbl1!G28</f>
        <v>12677.007037788653</v>
      </c>
      <c r="D29">
        <f t="shared" si="0"/>
        <v>7</v>
      </c>
      <c r="F29" s="1">
        <f>+Tbl3!B28</f>
        <v>11919.92088920722</v>
      </c>
      <c r="G29">
        <f t="shared" si="1"/>
        <v>7</v>
      </c>
      <c r="I29" s="23">
        <f>+C29-Tbl3!AC28</f>
        <v>11829.212422108152</v>
      </c>
      <c r="J29">
        <f t="shared" si="2"/>
        <v>7</v>
      </c>
      <c r="L29" s="10">
        <f>+Tbl3!B28-Tbl3!AC28</f>
        <v>11072.12627352672</v>
      </c>
      <c r="M29">
        <f t="shared" si="3"/>
        <v>7</v>
      </c>
    </row>
    <row r="30" spans="1:12" ht="12.75">
      <c r="A30" s="3"/>
      <c r="B30" s="3"/>
      <c r="C30" s="11"/>
      <c r="F30" s="1"/>
      <c r="I30" s="23"/>
      <c r="L30" s="10"/>
    </row>
    <row r="31" spans="1:13" ht="12.75">
      <c r="A31" s="137" t="s">
        <v>154</v>
      </c>
      <c r="B31" s="3"/>
      <c r="C31" s="11">
        <f>+F31+Tbl1!G30</f>
        <v>14543.2699834637</v>
      </c>
      <c r="D31">
        <f t="shared" si="0"/>
        <v>1</v>
      </c>
      <c r="F31" s="1">
        <f>+Tbl3!B30</f>
        <v>13697.878913210865</v>
      </c>
      <c r="G31">
        <f t="shared" si="1"/>
        <v>1</v>
      </c>
      <c r="I31" s="23">
        <f>+C31-Tbl3!AC30</f>
        <v>13934.69061532948</v>
      </c>
      <c r="J31">
        <f t="shared" si="2"/>
        <v>1</v>
      </c>
      <c r="L31" s="10">
        <f>+Tbl3!B30-Tbl3!AC30</f>
        <v>13089.299545076647</v>
      </c>
      <c r="M31">
        <f t="shared" si="3"/>
        <v>1</v>
      </c>
    </row>
    <row r="32" spans="1:13" ht="12.75">
      <c r="A32" s="3" t="s">
        <v>67</v>
      </c>
      <c r="B32" s="3"/>
      <c r="C32" s="11">
        <f>+F32+Tbl1!G31</f>
        <v>13023.849884685236</v>
      </c>
      <c r="D32">
        <f t="shared" si="0"/>
        <v>6</v>
      </c>
      <c r="F32" s="1">
        <f>+Tbl3!B31</f>
        <v>12404.138141910098</v>
      </c>
      <c r="G32">
        <f t="shared" si="1"/>
        <v>6</v>
      </c>
      <c r="I32" s="23">
        <f>+C32-Tbl3!AC31</f>
        <v>12255.736698188442</v>
      </c>
      <c r="J32">
        <f t="shared" si="2"/>
        <v>6</v>
      </c>
      <c r="L32" s="10">
        <f>+Tbl3!B31-Tbl3!AC31</f>
        <v>11636.024955413304</v>
      </c>
      <c r="M32">
        <f t="shared" si="3"/>
        <v>6</v>
      </c>
    </row>
    <row r="33" spans="1:13" ht="12.75">
      <c r="A33" s="3" t="s">
        <v>68</v>
      </c>
      <c r="B33" s="3"/>
      <c r="C33" s="11">
        <f>+F33+Tbl1!G32</f>
        <v>10633.586313538195</v>
      </c>
      <c r="D33">
        <f t="shared" si="0"/>
        <v>24</v>
      </c>
      <c r="F33" s="1">
        <f>+Tbl3!B32</f>
        <v>10042.73187734537</v>
      </c>
      <c r="G33">
        <f t="shared" si="1"/>
        <v>24</v>
      </c>
      <c r="I33" s="23">
        <f>+C33-Tbl3!AC32</f>
        <v>9875.781834046238</v>
      </c>
      <c r="J33">
        <f t="shared" si="2"/>
        <v>24</v>
      </c>
      <c r="L33" s="10">
        <f>+Tbl3!B32-Tbl3!AC32</f>
        <v>9284.927397853413</v>
      </c>
      <c r="M33">
        <f t="shared" si="3"/>
        <v>24</v>
      </c>
    </row>
    <row r="34" spans="1:13" ht="12.75">
      <c r="A34" s="3" t="s">
        <v>69</v>
      </c>
      <c r="B34" s="3"/>
      <c r="C34" s="11">
        <f>+F34+Tbl1!G33</f>
        <v>10828.813262913305</v>
      </c>
      <c r="D34">
        <f t="shared" si="0"/>
        <v>21</v>
      </c>
      <c r="F34" s="1">
        <f>+Tbl3!B33</f>
        <v>10215.357629666676</v>
      </c>
      <c r="G34">
        <f t="shared" si="1"/>
        <v>21</v>
      </c>
      <c r="I34" s="23">
        <f>+C34-Tbl3!AC33</f>
        <v>10039.69071620464</v>
      </c>
      <c r="J34">
        <f t="shared" si="2"/>
        <v>23</v>
      </c>
      <c r="L34" s="10">
        <f>+Tbl3!B33-Tbl3!AC33</f>
        <v>9426.23508295801</v>
      </c>
      <c r="M34">
        <f t="shared" si="3"/>
        <v>23</v>
      </c>
    </row>
    <row r="35" spans="1:13" ht="12.75">
      <c r="A35" s="3" t="s">
        <v>70</v>
      </c>
      <c r="B35" s="3"/>
      <c r="C35" s="11">
        <f>+F35+Tbl1!G34</f>
        <v>13950.271293123127</v>
      </c>
      <c r="D35">
        <f t="shared" si="0"/>
        <v>4</v>
      </c>
      <c r="F35" s="1">
        <f>+Tbl3!B34</f>
        <v>13235.238334045955</v>
      </c>
      <c r="G35">
        <f t="shared" si="1"/>
        <v>4</v>
      </c>
      <c r="I35" s="23">
        <f>+C35-Tbl3!AC34</f>
        <v>13028.000826128093</v>
      </c>
      <c r="J35">
        <f t="shared" si="2"/>
        <v>4</v>
      </c>
      <c r="L35" s="10">
        <f>+Tbl3!B34-Tbl3!AC34</f>
        <v>12312.96786705092</v>
      </c>
      <c r="M35">
        <f t="shared" si="3"/>
        <v>4</v>
      </c>
    </row>
    <row r="36" ht="12.75">
      <c r="C36" s="11"/>
    </row>
    <row r="37" spans="1:13" ht="12.75">
      <c r="A37" s="3" t="s">
        <v>71</v>
      </c>
      <c r="B37" s="3"/>
      <c r="C37" s="11">
        <f>+F37+Tbl1!G36</f>
        <v>10702.240362906503</v>
      </c>
      <c r="D37">
        <f t="shared" si="0"/>
        <v>23</v>
      </c>
      <c r="F37" s="1">
        <f>+Tbl3!B36</f>
        <v>10058.546095390579</v>
      </c>
      <c r="G37">
        <f t="shared" si="1"/>
        <v>23</v>
      </c>
      <c r="I37" s="23">
        <f>+C37-Tbl3!AC36</f>
        <v>10227.026220226702</v>
      </c>
      <c r="J37">
        <f t="shared" si="2"/>
        <v>21</v>
      </c>
      <c r="L37" s="10">
        <f>+Tbl3!B36-Tbl3!AC36</f>
        <v>9583.331952710778</v>
      </c>
      <c r="M37">
        <f t="shared" si="3"/>
        <v>21</v>
      </c>
    </row>
    <row r="38" spans="1:13" ht="12.75">
      <c r="A38" s="3" t="s">
        <v>72</v>
      </c>
      <c r="B38" s="3"/>
      <c r="C38" s="11">
        <f>+F38+Tbl1!G37</f>
        <v>10891.361136059544</v>
      </c>
      <c r="D38">
        <f t="shared" si="0"/>
        <v>20</v>
      </c>
      <c r="F38" s="1">
        <f>+Tbl3!B37</f>
        <v>10306.77316259465</v>
      </c>
      <c r="G38">
        <f t="shared" si="1"/>
        <v>19</v>
      </c>
      <c r="I38" s="23">
        <f>+C38-Tbl3!AC37</f>
        <v>10462.055057786369</v>
      </c>
      <c r="J38">
        <f t="shared" si="2"/>
        <v>17</v>
      </c>
      <c r="L38" s="10">
        <f>+Tbl3!B37-Tbl3!AC37</f>
        <v>9877.467084321475</v>
      </c>
      <c r="M38">
        <f t="shared" si="3"/>
        <v>16</v>
      </c>
    </row>
    <row r="39" spans="1:13" ht="12.75">
      <c r="A39" s="3" t="s">
        <v>73</v>
      </c>
      <c r="B39" s="3"/>
      <c r="C39" s="11">
        <f>+F39+Tbl1!G38</f>
        <v>11754.41760423501</v>
      </c>
      <c r="D39">
        <f t="shared" si="0"/>
        <v>10</v>
      </c>
      <c r="F39" s="1">
        <f>+Tbl3!B38</f>
        <v>11083.192937762158</v>
      </c>
      <c r="G39">
        <f t="shared" si="1"/>
        <v>10</v>
      </c>
      <c r="I39" s="23">
        <f>+C39-Tbl3!AC38</f>
        <v>11200.620690515243</v>
      </c>
      <c r="J39">
        <f t="shared" si="2"/>
        <v>10</v>
      </c>
      <c r="L39" s="10">
        <f>+Tbl3!B38-Tbl3!AC38</f>
        <v>10529.396024042391</v>
      </c>
      <c r="M39">
        <f t="shared" si="3"/>
        <v>10</v>
      </c>
    </row>
    <row r="40" spans="1:13" ht="12.75">
      <c r="A40" s="8" t="s">
        <v>74</v>
      </c>
      <c r="B40" s="8"/>
      <c r="C40" s="28">
        <f>+F40+Tbl1!G39</f>
        <v>14459.288958502473</v>
      </c>
      <c r="D40" s="8">
        <f t="shared" si="0"/>
        <v>2</v>
      </c>
      <c r="E40" s="8"/>
      <c r="F40" s="9">
        <f>+Tbl3!B39</f>
        <v>13656.093388581668</v>
      </c>
      <c r="G40" s="8">
        <f t="shared" si="1"/>
        <v>2</v>
      </c>
      <c r="H40" s="8"/>
      <c r="I40" s="29">
        <f>+C40-Tbl3!AC39</f>
        <v>13652.521272652073</v>
      </c>
      <c r="J40" s="8">
        <f t="shared" si="2"/>
        <v>2</v>
      </c>
      <c r="K40" s="8"/>
      <c r="L40" s="28">
        <f>+Tbl3!B39-Tbl3!AC39</f>
        <v>12849.325702731268</v>
      </c>
      <c r="M40" s="8">
        <f t="shared" si="3"/>
        <v>3</v>
      </c>
    </row>
    <row r="41" spans="1:12" ht="12.75">
      <c r="A41" s="3" t="s">
        <v>193</v>
      </c>
      <c r="B41" s="3"/>
      <c r="C41" s="11"/>
      <c r="F41" s="1"/>
      <c r="I41" s="23"/>
      <c r="L41" s="10"/>
    </row>
    <row r="42" spans="1:12" ht="12.75">
      <c r="A42" s="3" t="s">
        <v>105</v>
      </c>
      <c r="B42" s="3"/>
      <c r="C42" s="11"/>
      <c r="F42" s="1"/>
      <c r="I42" s="23"/>
      <c r="L42" s="10"/>
    </row>
    <row r="43" spans="1:12" ht="12.75">
      <c r="A43" s="3" t="s">
        <v>146</v>
      </c>
      <c r="B43" s="3"/>
      <c r="C43" s="11"/>
      <c r="F43" s="1"/>
      <c r="I43" s="23"/>
      <c r="L43" s="10"/>
    </row>
    <row r="44" spans="1:12" ht="12.75">
      <c r="A44" t="s">
        <v>160</v>
      </c>
      <c r="L44" s="10"/>
    </row>
    <row r="45" ht="12.75">
      <c r="L45" s="10"/>
    </row>
  </sheetData>
  <sheetProtection password="CAF5" sheet="1"/>
  <mergeCells count="17">
    <mergeCell ref="C8:D8"/>
    <mergeCell ref="C9:D9"/>
    <mergeCell ref="F8:G8"/>
    <mergeCell ref="L8:M8"/>
    <mergeCell ref="L9:M9"/>
    <mergeCell ref="I8:J8"/>
    <mergeCell ref="I9:J9"/>
    <mergeCell ref="F7:G7"/>
    <mergeCell ref="F9:G9"/>
    <mergeCell ref="A1:M1"/>
    <mergeCell ref="A3:M3"/>
    <mergeCell ref="A4:M4"/>
    <mergeCell ref="L7:M7"/>
    <mergeCell ref="C6:G6"/>
    <mergeCell ref="I6:M6"/>
    <mergeCell ref="I7:J7"/>
    <mergeCell ref="C7:D7"/>
  </mergeCells>
  <printOptions horizontalCentered="1"/>
  <pageMargins left="0.71" right="0.76" top="0.87" bottom="0.56" header="0.67" footer="0.36"/>
  <pageSetup horizontalDpi="600" verticalDpi="600" orientation="landscape" scale="90" r:id="rId1"/>
  <headerFooter alignWithMargins="0">
    <oddFooter>&amp;L&amp;"Arial,Italic"&amp;9MSDE-DBS  10 / 2009 revised 1-20-2010&amp;C- 2 -&amp;R&amp;"Arial,Italic"&amp;9Selected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85">
      <selection activeCell="B11" sqref="B11"/>
    </sheetView>
  </sheetViews>
  <sheetFormatPr defaultColWidth="9.140625" defaultRowHeight="12.75"/>
  <cols>
    <col min="1" max="1" width="14.140625" style="3" customWidth="1"/>
    <col min="2" max="2" width="11.71093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0.574218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9.0039062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09" t="s">
        <v>101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3" spans="1:42" ht="12.75">
      <c r="A3" s="209" t="s">
        <v>194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6"/>
      <c r="AO3" s="16"/>
      <c r="AP3" s="13"/>
    </row>
    <row r="4" spans="1:42" ht="12.75">
      <c r="A4" s="209" t="s">
        <v>195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12"/>
      <c r="C6" s="212"/>
      <c r="D6" s="6"/>
      <c r="E6" s="3"/>
      <c r="F6" s="3"/>
      <c r="G6" s="3"/>
      <c r="H6" s="212" t="s">
        <v>26</v>
      </c>
      <c r="I6" s="212"/>
      <c r="J6" s="3"/>
      <c r="K6" s="212" t="s">
        <v>27</v>
      </c>
      <c r="L6" s="212"/>
      <c r="M6" s="3"/>
      <c r="N6" s="212" t="s">
        <v>30</v>
      </c>
      <c r="O6" s="212"/>
      <c r="P6" s="3"/>
      <c r="Q6" s="212" t="s">
        <v>32</v>
      </c>
      <c r="R6" s="212"/>
      <c r="S6" s="6"/>
      <c r="T6" s="3"/>
      <c r="U6" s="3"/>
      <c r="V6" s="3"/>
      <c r="W6" s="212" t="s">
        <v>36</v>
      </c>
      <c r="X6" s="212"/>
      <c r="Y6" s="6"/>
      <c r="Z6" s="3"/>
      <c r="AA6" s="3"/>
      <c r="AB6" s="3"/>
      <c r="AC6" s="212" t="s">
        <v>36</v>
      </c>
      <c r="AD6" s="212"/>
      <c r="AE6" s="6"/>
      <c r="AF6" s="3"/>
      <c r="AG6" s="3"/>
      <c r="AH6" s="3"/>
      <c r="AI6" s="212"/>
      <c r="AJ6" s="212"/>
      <c r="AK6" s="6"/>
      <c r="AL6" s="3"/>
      <c r="AM6" s="3"/>
    </row>
    <row r="7" spans="1:39" ht="12.75">
      <c r="A7" s="3" t="s">
        <v>115</v>
      </c>
      <c r="B7" s="209" t="s">
        <v>102</v>
      </c>
      <c r="C7" s="209"/>
      <c r="D7" s="6"/>
      <c r="E7" s="209" t="s">
        <v>24</v>
      </c>
      <c r="F7" s="209"/>
      <c r="G7" s="6"/>
      <c r="H7" s="209" t="s">
        <v>24</v>
      </c>
      <c r="I7" s="209"/>
      <c r="J7" s="6"/>
      <c r="K7" s="209" t="s">
        <v>29</v>
      </c>
      <c r="L7" s="209"/>
      <c r="M7" s="6"/>
      <c r="N7" s="209" t="s">
        <v>27</v>
      </c>
      <c r="O7" s="209"/>
      <c r="P7" s="6"/>
      <c r="Q7" s="209" t="s">
        <v>27</v>
      </c>
      <c r="R7" s="209"/>
      <c r="S7" s="6"/>
      <c r="T7" s="209" t="s">
        <v>34</v>
      </c>
      <c r="U7" s="209"/>
      <c r="V7" s="6"/>
      <c r="W7" s="209" t="s">
        <v>38</v>
      </c>
      <c r="X7" s="209"/>
      <c r="Y7" s="6"/>
      <c r="Z7" s="209" t="s">
        <v>40</v>
      </c>
      <c r="AA7" s="209"/>
      <c r="AB7" s="6"/>
      <c r="AC7" s="209" t="s">
        <v>41</v>
      </c>
      <c r="AD7" s="209"/>
      <c r="AE7" s="6"/>
      <c r="AF7" s="209" t="s">
        <v>43</v>
      </c>
      <c r="AG7" s="209"/>
      <c r="AH7" s="6"/>
      <c r="AI7" s="209" t="s">
        <v>104</v>
      </c>
      <c r="AJ7" s="209"/>
      <c r="AK7" s="6"/>
      <c r="AL7" s="209" t="s">
        <v>47</v>
      </c>
      <c r="AM7" s="209"/>
    </row>
    <row r="8" spans="1:39" ht="12.75">
      <c r="A8" t="s">
        <v>35</v>
      </c>
      <c r="B8" s="211" t="s">
        <v>103</v>
      </c>
      <c r="C8" s="211"/>
      <c r="D8" s="6"/>
      <c r="E8" s="211" t="s">
        <v>25</v>
      </c>
      <c r="F8" s="211"/>
      <c r="G8" s="6"/>
      <c r="H8" s="211" t="s">
        <v>25</v>
      </c>
      <c r="I8" s="211"/>
      <c r="J8" s="6"/>
      <c r="K8" s="211" t="s">
        <v>28</v>
      </c>
      <c r="L8" s="211"/>
      <c r="M8" s="6"/>
      <c r="N8" s="211" t="s">
        <v>31</v>
      </c>
      <c r="O8" s="211"/>
      <c r="P8" s="6"/>
      <c r="Q8" s="211" t="s">
        <v>33</v>
      </c>
      <c r="R8" s="211"/>
      <c r="S8" s="6"/>
      <c r="T8" s="211" t="s">
        <v>35</v>
      </c>
      <c r="U8" s="211"/>
      <c r="V8" s="6"/>
      <c r="W8" s="211" t="s">
        <v>39</v>
      </c>
      <c r="X8" s="211"/>
      <c r="Y8" s="6"/>
      <c r="Z8" s="211" t="s">
        <v>39</v>
      </c>
      <c r="AA8" s="211"/>
      <c r="AB8" s="6"/>
      <c r="AC8" s="211" t="s">
        <v>42</v>
      </c>
      <c r="AD8" s="211"/>
      <c r="AE8" s="6"/>
      <c r="AF8" s="211" t="s">
        <v>44</v>
      </c>
      <c r="AG8" s="211"/>
      <c r="AH8" s="6"/>
      <c r="AI8" s="211" t="s">
        <v>44</v>
      </c>
      <c r="AJ8" s="211"/>
      <c r="AK8" s="6"/>
      <c r="AL8" s="211" t="s">
        <v>48</v>
      </c>
      <c r="AM8" s="211"/>
    </row>
    <row r="9" spans="1:39" ht="13.5" thickBot="1">
      <c r="A9" s="4" t="s">
        <v>116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5" t="s">
        <v>76</v>
      </c>
      <c r="B10" s="74">
        <f>+E10+H10+K10+N10+Q10+T10+W10+Z10+AC10+AF10+AI10+AL10</f>
        <v>11854.20238837554</v>
      </c>
      <c r="C10" s="80"/>
      <c r="D10" s="12"/>
      <c r="E10" s="12">
        <f>'Tbl 10'!C9/Tbl11!C9</f>
        <v>354.44358522553733</v>
      </c>
      <c r="F10" s="11"/>
      <c r="G10" s="12"/>
      <c r="H10" s="12">
        <f>'Tbl 10'!D9/Tbl11!C9</f>
        <v>857.9208300615252</v>
      </c>
      <c r="I10" s="11"/>
      <c r="J10" s="12"/>
      <c r="K10" s="12">
        <f>'Tbl 10'!E9/Tbl11!C9</f>
        <v>4789.579838281716</v>
      </c>
      <c r="L10" s="11"/>
      <c r="M10" s="12"/>
      <c r="N10" s="12">
        <f>'Tbl 10'!F9/Tbl11!C9</f>
        <v>270.45245034806646</v>
      </c>
      <c r="O10" s="11"/>
      <c r="P10" s="12"/>
      <c r="Q10" s="12">
        <f>'Tbl 10'!G9/Tbl11!C9</f>
        <v>181.04985290912975</v>
      </c>
      <c r="R10" s="11"/>
      <c r="S10" s="12"/>
      <c r="T10" s="12">
        <f>'Tbl 10'!H9/Tbl11!C9</f>
        <v>1314.2217088833743</v>
      </c>
      <c r="U10" s="11"/>
      <c r="V10" s="12"/>
      <c r="W10" s="12">
        <f>'Tbl 10'!I9/Tbl11!C9</f>
        <v>97.44259362799536</v>
      </c>
      <c r="X10" s="11"/>
      <c r="Y10" s="12"/>
      <c r="Z10" s="12">
        <f>'Tbl 10'!J9/Tbl11!C9</f>
        <v>66.45634504136028</v>
      </c>
      <c r="AA10" s="11"/>
      <c r="AB10" s="12"/>
      <c r="AC10" s="12">
        <f>'Tbl 10'!K9/Tbl11!C9</f>
        <v>598.2664651068844</v>
      </c>
      <c r="AD10" s="11"/>
      <c r="AE10" s="12"/>
      <c r="AF10" s="12">
        <f>'Tbl 10'!L9/Tbl11!C9</f>
        <v>841.1911714838615</v>
      </c>
      <c r="AG10" s="11"/>
      <c r="AH10" s="12"/>
      <c r="AI10" s="12">
        <f>'Tbl 10'!M9/Tbl11!C9</f>
        <v>259.4299067700592</v>
      </c>
      <c r="AJ10" s="11"/>
      <c r="AK10" s="12"/>
      <c r="AL10" s="12">
        <f>('Tbl 10'!N9-'Tbl 10'!O9)/Tbl11!C9</f>
        <v>2223.747640636032</v>
      </c>
      <c r="AM10" s="8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11456.435906391898</v>
      </c>
      <c r="C12" s="35">
        <f>RANK(B12,B$12:B$39)</f>
        <v>9</v>
      </c>
      <c r="D12" s="35"/>
      <c r="E12" s="2">
        <f>'Tbl 10'!C11/Tbl11!C11</f>
        <v>227.99106051344742</v>
      </c>
      <c r="F12" s="35">
        <f>RANK(E12,E$12:E$39)</f>
        <v>20</v>
      </c>
      <c r="G12" s="35"/>
      <c r="H12" s="2">
        <f>'Tbl 10'!D11/Tbl11!C11</f>
        <v>739.5130621288857</v>
      </c>
      <c r="I12" s="35">
        <f>RANK(H12,H$12:H$39)</f>
        <v>19</v>
      </c>
      <c r="J12" s="35"/>
      <c r="K12" s="2">
        <f>'Tbl 10'!E11/Tbl11!C11</f>
        <v>4501.732670057631</v>
      </c>
      <c r="L12" s="35">
        <f>RANK(K12,K$12:K$39)</f>
        <v>15</v>
      </c>
      <c r="M12" s="35"/>
      <c r="N12" s="2">
        <f>'Tbl 10'!F11/Tbl11!C11</f>
        <v>318.96261788333914</v>
      </c>
      <c r="O12" s="35">
        <f>RANK(N12,N$12:N$39)</f>
        <v>7</v>
      </c>
      <c r="P12" s="35"/>
      <c r="Q12" s="2">
        <f>'Tbl 10'!G11/Tbl11!C11</f>
        <v>147.4939977733147</v>
      </c>
      <c r="R12" s="35">
        <f>RANK(Q12,Q$12:Q$39)</f>
        <v>9</v>
      </c>
      <c r="S12" s="35"/>
      <c r="T12" s="2">
        <f>'Tbl 10'!H11/Tbl11!C11</f>
        <v>1366.2965988473632</v>
      </c>
      <c r="U12" s="35">
        <f>RANK(T12,T$12:T$39)</f>
        <v>5</v>
      </c>
      <c r="V12" s="35"/>
      <c r="W12" s="2">
        <f>'Tbl 10'!I11/Tbl11!C11</f>
        <v>60.25529601816277</v>
      </c>
      <c r="X12" s="35">
        <f>RANK(W12,W$12:W$39)</f>
        <v>16</v>
      </c>
      <c r="Y12" s="32"/>
      <c r="Z12" s="2">
        <f>'Tbl 10'!J11/Tbl11!C11</f>
        <v>59.981477034579115</v>
      </c>
      <c r="AA12" s="35">
        <f>RANK(Z12,Z$12:Z$39)</f>
        <v>18</v>
      </c>
      <c r="AB12" s="32"/>
      <c r="AC12" s="2">
        <f>'Tbl 10'!K11/Tbl11!C11</f>
        <v>622.14073415124</v>
      </c>
      <c r="AD12" s="35">
        <f>RANK(AC12,AC$12:AC$39)</f>
        <v>15</v>
      </c>
      <c r="AE12" s="32"/>
      <c r="AF12" s="2">
        <f>'Tbl 10'!L11/Tbl11!C11</f>
        <v>828.1767584264757</v>
      </c>
      <c r="AG12" s="35">
        <f>RANK(AF12,AF$12:AF$39)</f>
        <v>11</v>
      </c>
      <c r="AH12" s="32"/>
      <c r="AI12" s="2">
        <f>'Tbl 10'!M11/Tbl11!C11</f>
        <v>174.53897026720222</v>
      </c>
      <c r="AJ12" s="35">
        <f>RANK(AI12,AI$12:AI$39)</f>
        <v>20</v>
      </c>
      <c r="AK12" s="3"/>
      <c r="AL12" s="2">
        <f>('Tbl 10'!N11-'Tbl 10'!O11)/Tbl11!C11</f>
        <v>2409.3526632902554</v>
      </c>
      <c r="AM12" s="35">
        <f>RANK(AL12,AL$12:AL$39)</f>
        <v>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10928.094545463624</v>
      </c>
      <c r="C13" s="35">
        <f aca="true" t="shared" si="0" ref="C13:C39">RANK(B13,B$12:B$39)</f>
        <v>13</v>
      </c>
      <c r="D13" s="35"/>
      <c r="E13" s="2">
        <f>'Tbl 10'!C12/Tbl11!C12</f>
        <v>334.85352164283034</v>
      </c>
      <c r="F13" s="35">
        <f aca="true" t="shared" si="1" ref="F13:F39">RANK(E13,E$12:E$39)</f>
        <v>5</v>
      </c>
      <c r="G13" s="35"/>
      <c r="H13" s="2">
        <f>'Tbl 10'!D12/Tbl11!C12</f>
        <v>789.0683624162577</v>
      </c>
      <c r="I13" s="35">
        <f aca="true" t="shared" si="2" ref="I13:I39">RANK(H13,H$12:H$39)</f>
        <v>14</v>
      </c>
      <c r="J13" s="35"/>
      <c r="K13" s="2">
        <f>'Tbl 10'!E12/Tbl11!C12</f>
        <v>4653.584998065437</v>
      </c>
      <c r="L13" s="35">
        <f aca="true" t="shared" si="3" ref="L13:L39">RANK(K13,K$12:K$39)</f>
        <v>9</v>
      </c>
      <c r="M13" s="35"/>
      <c r="N13" s="2">
        <f>'Tbl 10'!F12/Tbl11!C12</f>
        <v>197.99097184501568</v>
      </c>
      <c r="O13" s="35">
        <f aca="true" t="shared" si="4" ref="O13:O39">RANK(N13,N$12:N$39)</f>
        <v>23</v>
      </c>
      <c r="P13" s="35"/>
      <c r="Q13" s="2">
        <f>'Tbl 10'!G12/Tbl11!C12</f>
        <v>144.18038039027647</v>
      </c>
      <c r="R13" s="35">
        <f aca="true" t="shared" si="5" ref="R13:R39">RANK(Q13,Q$12:Q$39)</f>
        <v>10</v>
      </c>
      <c r="S13" s="35"/>
      <c r="T13" s="2">
        <f>'Tbl 10'!H12/Tbl11!C12</f>
        <v>1151.0860831744817</v>
      </c>
      <c r="U13" s="35">
        <f aca="true" t="shared" si="6" ref="U13:U39">RANK(T13,T$12:T$39)</f>
        <v>11</v>
      </c>
      <c r="V13" s="35"/>
      <c r="W13" s="2">
        <f>'Tbl 10'!I12/Tbl11!C12</f>
        <v>60.66853613701107</v>
      </c>
      <c r="X13" s="35">
        <f aca="true" t="shared" si="7" ref="X13:X39">RANK(W13,W$12:W$39)</f>
        <v>15</v>
      </c>
      <c r="Y13" s="3"/>
      <c r="Z13" s="2">
        <f>'Tbl 10'!J12/Tbl11!C12</f>
        <v>0</v>
      </c>
      <c r="AA13" s="35">
        <f aca="true" t="shared" si="8" ref="AA13:AA39">RANK(Z13,Z$12:Z$39)</f>
        <v>22</v>
      </c>
      <c r="AB13" s="3"/>
      <c r="AC13" s="2">
        <f>'Tbl 10'!K12/Tbl11!C12</f>
        <v>516.5419125064092</v>
      </c>
      <c r="AD13" s="35">
        <f aca="true" t="shared" si="9" ref="AD13:AD39">RANK(AC13,AC$12:AC$39)</f>
        <v>19</v>
      </c>
      <c r="AE13" s="32"/>
      <c r="AF13" s="2">
        <f>'Tbl 10'!L12/Tbl11!C12</f>
        <v>824.9216219778186</v>
      </c>
      <c r="AG13" s="35">
        <f aca="true" t="shared" si="10" ref="AG13:AG39">RANK(AF13,AF$12:AF$39)</f>
        <v>12</v>
      </c>
      <c r="AH13" s="32"/>
      <c r="AI13" s="2">
        <f>'Tbl 10'!M12/Tbl11!C12</f>
        <v>169.42399672203243</v>
      </c>
      <c r="AJ13" s="35">
        <f aca="true" t="shared" si="11" ref="AJ13:AJ39">RANK(AI13,AI$12:AI$39)</f>
        <v>22</v>
      </c>
      <c r="AK13" s="3"/>
      <c r="AL13" s="2">
        <f>('Tbl 10'!N12-'Tbl 10'!O12)/Tbl11!C12</f>
        <v>2085.7741605860538</v>
      </c>
      <c r="AM13" s="35">
        <f aca="true" t="shared" si="12" ref="AM13:AM39">RANK(AL13,AL$12:AL$39)</f>
        <v>9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13312.825302796256</v>
      </c>
      <c r="C14" s="35">
        <f t="shared" si="0"/>
        <v>3</v>
      </c>
      <c r="D14" s="35"/>
      <c r="E14" s="2">
        <f>'Tbl 10'!C13/Tbl11!C13</f>
        <v>704.9664098438882</v>
      </c>
      <c r="F14" s="35">
        <f t="shared" si="1"/>
        <v>1</v>
      </c>
      <c r="G14" s="35"/>
      <c r="H14" s="2">
        <f>'Tbl 10'!D13/Tbl11!C13</f>
        <v>1009.1542206638917</v>
      </c>
      <c r="I14" s="35">
        <f t="shared" si="2"/>
        <v>2</v>
      </c>
      <c r="J14" s="35"/>
      <c r="K14" s="2">
        <f>'Tbl 10'!E13/Tbl11!C13</f>
        <v>4683.909899905131</v>
      </c>
      <c r="L14" s="35">
        <f t="shared" si="3"/>
        <v>8</v>
      </c>
      <c r="M14" s="35"/>
      <c r="N14" s="2">
        <f>'Tbl 10'!F13/Tbl11!C13</f>
        <v>351.92217509089386</v>
      </c>
      <c r="O14" s="35">
        <f t="shared" si="4"/>
        <v>5</v>
      </c>
      <c r="P14" s="35"/>
      <c r="Q14" s="2">
        <f>'Tbl 10'!G13/Tbl11!C13</f>
        <v>616.53586383929</v>
      </c>
      <c r="R14" s="35">
        <f t="shared" si="5"/>
        <v>1</v>
      </c>
      <c r="S14" s="35"/>
      <c r="T14" s="2">
        <f>'Tbl 10'!H13/Tbl11!C13</f>
        <v>1878.399007790186</v>
      </c>
      <c r="U14" s="35">
        <f t="shared" si="6"/>
        <v>1</v>
      </c>
      <c r="V14" s="35"/>
      <c r="W14" s="2">
        <f>'Tbl 10'!I13/Tbl11!C13</f>
        <v>178.06847253630883</v>
      </c>
      <c r="X14" s="35">
        <f t="shared" si="7"/>
        <v>2</v>
      </c>
      <c r="Y14" s="32"/>
      <c r="Z14" s="2">
        <f>'Tbl 10'!J13/Tbl11!C13</f>
        <v>0</v>
      </c>
      <c r="AA14" s="35">
        <f t="shared" si="8"/>
        <v>22</v>
      </c>
      <c r="AB14" s="32"/>
      <c r="AC14" s="2">
        <f>'Tbl 10'!K13/Tbl11!C13</f>
        <v>428.8710229090948</v>
      </c>
      <c r="AD14" s="35">
        <f t="shared" si="9"/>
        <v>24</v>
      </c>
      <c r="AE14" s="32"/>
      <c r="AF14" s="2">
        <f>'Tbl 10'!L13/Tbl11!C13</f>
        <v>945.4343604358379</v>
      </c>
      <c r="AG14" s="35">
        <f t="shared" si="10"/>
        <v>4</v>
      </c>
      <c r="AH14" s="32"/>
      <c r="AI14" s="2">
        <f>'Tbl 10'!M13/Tbl11!C13</f>
        <v>295.9310369541887</v>
      </c>
      <c r="AJ14" s="35">
        <f t="shared" si="11"/>
        <v>5</v>
      </c>
      <c r="AK14" s="3"/>
      <c r="AL14" s="2">
        <f>('Tbl 10'!N13-'Tbl 10'!O13)/Tbl11!C13</f>
        <v>2219.6328328275467</v>
      </c>
      <c r="AM14" s="35">
        <f t="shared" si="12"/>
        <v>4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10958.468667805817</v>
      </c>
      <c r="C15" s="35">
        <f t="shared" si="0"/>
        <v>12</v>
      </c>
      <c r="D15" s="35"/>
      <c r="E15" s="2">
        <f>'Tbl 10'!C14/Tbl11!C14</f>
        <v>347.379325886012</v>
      </c>
      <c r="F15" s="35">
        <f t="shared" si="1"/>
        <v>4</v>
      </c>
      <c r="G15" s="35"/>
      <c r="H15" s="2">
        <f>'Tbl 10'!D14/Tbl11!C14</f>
        <v>735.9682610184594</v>
      </c>
      <c r="I15" s="35">
        <f t="shared" si="2"/>
        <v>20</v>
      </c>
      <c r="J15" s="35"/>
      <c r="K15" s="2">
        <f>'Tbl 10'!E14/Tbl11!C14</f>
        <v>4243.156916149416</v>
      </c>
      <c r="L15" s="35">
        <f t="shared" si="3"/>
        <v>20</v>
      </c>
      <c r="M15" s="35"/>
      <c r="N15" s="2">
        <f>'Tbl 10'!F14/Tbl11!C14</f>
        <v>241.67219579174355</v>
      </c>
      <c r="O15" s="35">
        <f t="shared" si="4"/>
        <v>18</v>
      </c>
      <c r="P15" s="35"/>
      <c r="Q15" s="2">
        <f>'Tbl 10'!G14/Tbl11!C14</f>
        <v>104.28372065509204</v>
      </c>
      <c r="R15" s="35">
        <f t="shared" si="5"/>
        <v>13</v>
      </c>
      <c r="S15" s="35"/>
      <c r="T15" s="2">
        <f>'Tbl 10'!H14/Tbl11!C14</f>
        <v>1223.510918534796</v>
      </c>
      <c r="U15" s="35">
        <f t="shared" si="6"/>
        <v>8</v>
      </c>
      <c r="V15" s="35"/>
      <c r="W15" s="2">
        <f>'Tbl 10'!I14/Tbl11!C14</f>
        <v>74.62515158432869</v>
      </c>
      <c r="X15" s="35">
        <f t="shared" si="7"/>
        <v>12</v>
      </c>
      <c r="Y15" s="32"/>
      <c r="Z15" s="2">
        <f>'Tbl 10'!J14/Tbl11!C14</f>
        <v>127.3709503080991</v>
      </c>
      <c r="AA15" s="35">
        <f t="shared" si="8"/>
        <v>1</v>
      </c>
      <c r="AB15" s="3"/>
      <c r="AC15" s="2">
        <f>'Tbl 10'!K14/Tbl11!C14</f>
        <v>444.38915007885004</v>
      </c>
      <c r="AD15" s="35">
        <f t="shared" si="9"/>
        <v>22</v>
      </c>
      <c r="AE15" s="3"/>
      <c r="AF15" s="2">
        <f>'Tbl 10'!L14/Tbl11!C14</f>
        <v>798.4943153881521</v>
      </c>
      <c r="AG15" s="35">
        <f t="shared" si="10"/>
        <v>16</v>
      </c>
      <c r="AH15" s="32"/>
      <c r="AI15" s="2">
        <f>'Tbl 10'!M14/Tbl11!C14</f>
        <v>252.01520406598274</v>
      </c>
      <c r="AJ15" s="35">
        <f t="shared" si="11"/>
        <v>11</v>
      </c>
      <c r="AK15" s="3"/>
      <c r="AL15" s="2">
        <f>('Tbl 10'!N14-'Tbl 10'!O14)/Tbl11!C14</f>
        <v>2365.6025583448836</v>
      </c>
      <c r="AM15" s="35">
        <f t="shared" si="12"/>
        <v>3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10517.597549578762</v>
      </c>
      <c r="C16" s="35">
        <f t="shared" si="0"/>
        <v>17</v>
      </c>
      <c r="D16" s="35"/>
      <c r="E16" s="2">
        <f>'Tbl 10'!C15/Tbl11!C15</f>
        <v>283.0754749428216</v>
      </c>
      <c r="F16" s="35">
        <f t="shared" si="1"/>
        <v>13</v>
      </c>
      <c r="G16" s="35"/>
      <c r="H16" s="2">
        <f>'Tbl 10'!D15/Tbl11!C15</f>
        <v>615.0164268550419</v>
      </c>
      <c r="I16" s="35">
        <f t="shared" si="2"/>
        <v>22</v>
      </c>
      <c r="J16" s="35"/>
      <c r="K16" s="2">
        <f>'Tbl 10'!E15/Tbl11!C15</f>
        <v>4583.286970846241</v>
      </c>
      <c r="L16" s="35">
        <f t="shared" si="3"/>
        <v>13</v>
      </c>
      <c r="M16" s="35"/>
      <c r="N16" s="2">
        <f>'Tbl 10'!F15/Tbl11!C15</f>
        <v>184.840291248082</v>
      </c>
      <c r="O16" s="35">
        <f t="shared" si="4"/>
        <v>24</v>
      </c>
      <c r="P16" s="35"/>
      <c r="Q16" s="2">
        <f>'Tbl 10'!G15/Tbl11!C15</f>
        <v>47.06368026403405</v>
      </c>
      <c r="R16" s="35">
        <f t="shared" si="5"/>
        <v>23</v>
      </c>
      <c r="S16" s="35"/>
      <c r="T16" s="2">
        <f>'Tbl 10'!H15/Tbl11!C15</f>
        <v>1216.9219657797978</v>
      </c>
      <c r="U16" s="35">
        <f t="shared" si="6"/>
        <v>9</v>
      </c>
      <c r="V16" s="35"/>
      <c r="W16" s="2">
        <f>'Tbl 10'!I15/Tbl11!C15</f>
        <v>69.25581830288642</v>
      </c>
      <c r="X16" s="35">
        <f t="shared" si="7"/>
        <v>13</v>
      </c>
      <c r="Y16" s="32"/>
      <c r="Z16" s="2">
        <f>'Tbl 10'!J15/Tbl11!C15</f>
        <v>62.95829362207232</v>
      </c>
      <c r="AA16" s="35">
        <f t="shared" si="8"/>
        <v>17</v>
      </c>
      <c r="AB16" s="32"/>
      <c r="AC16" s="2">
        <f>'Tbl 10'!K15/Tbl11!C15</f>
        <v>667.4161964042731</v>
      </c>
      <c r="AD16" s="35">
        <f t="shared" si="9"/>
        <v>12</v>
      </c>
      <c r="AE16" s="32"/>
      <c r="AF16" s="2">
        <f>'Tbl 10'!L15/Tbl11!C15</f>
        <v>863.6841371124171</v>
      </c>
      <c r="AG16" s="35">
        <f t="shared" si="10"/>
        <v>5</v>
      </c>
      <c r="AH16" s="32"/>
      <c r="AI16" s="2">
        <f>'Tbl 10'!M15/Tbl11!C15</f>
        <v>187.06569294461653</v>
      </c>
      <c r="AJ16" s="35">
        <f t="shared" si="11"/>
        <v>18</v>
      </c>
      <c r="AK16" s="3"/>
      <c r="AL16" s="2">
        <f>('Tbl 10'!N15-'Tbl 10'!O15)/Tbl11!C15</f>
        <v>1737.0126012564783</v>
      </c>
      <c r="AM16" s="35">
        <f t="shared" si="12"/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 ht="12.75">
      <c r="A18" s="3" t="s">
        <v>56</v>
      </c>
      <c r="B18" s="2">
        <f>+E18+H18+K18+N18+Q18+T18+W18+Z18+AC18+AF18+AI18+AL18</f>
        <v>10131.043278207888</v>
      </c>
      <c r="C18" s="35">
        <f t="shared" si="0"/>
        <v>22</v>
      </c>
      <c r="D18" s="35"/>
      <c r="E18" s="2">
        <f>'Tbl 10'!C17/Tbl11!C17</f>
        <v>291.2990810389848</v>
      </c>
      <c r="F18" s="35">
        <f t="shared" si="1"/>
        <v>9</v>
      </c>
      <c r="G18" s="35"/>
      <c r="H18" s="2">
        <f>'Tbl 10'!D17/Tbl11!C17</f>
        <v>769.1027513857713</v>
      </c>
      <c r="I18" s="35">
        <f t="shared" si="2"/>
        <v>16</v>
      </c>
      <c r="J18" s="35"/>
      <c r="K18" s="2">
        <f>'Tbl 10'!E17/Tbl11!C17</f>
        <v>4321.8343341426535</v>
      </c>
      <c r="L18" s="35">
        <f t="shared" si="3"/>
        <v>19</v>
      </c>
      <c r="M18" s="35"/>
      <c r="N18" s="2">
        <f>'Tbl 10'!F17/Tbl11!C17</f>
        <v>289.42504008429154</v>
      </c>
      <c r="O18" s="35">
        <f t="shared" si="4"/>
        <v>11</v>
      </c>
      <c r="P18" s="35"/>
      <c r="Q18" s="2">
        <f>'Tbl 10'!G17/Tbl11!C17</f>
        <v>171.64862522332675</v>
      </c>
      <c r="R18" s="35">
        <f t="shared" si="5"/>
        <v>7</v>
      </c>
      <c r="S18" s="35"/>
      <c r="T18" s="2">
        <f>'Tbl 10'!H17/Tbl11!C17</f>
        <v>925.175593934674</v>
      </c>
      <c r="U18" s="35">
        <f t="shared" si="6"/>
        <v>21</v>
      </c>
      <c r="V18" s="35"/>
      <c r="W18" s="2">
        <f>'Tbl 10'!I17/Tbl11!C17</f>
        <v>140.05290027028263</v>
      </c>
      <c r="X18" s="35">
        <f t="shared" si="7"/>
        <v>5</v>
      </c>
      <c r="Y18" s="32"/>
      <c r="Z18" s="2">
        <f>'Tbl 10'!J17/Tbl11!C17</f>
        <v>106.63755554537542</v>
      </c>
      <c r="AA18" s="35">
        <f t="shared" si="8"/>
        <v>6</v>
      </c>
      <c r="AB18" s="3"/>
      <c r="AC18" s="2">
        <f>'Tbl 10'!K17/Tbl11!C17</f>
        <v>665.0875697466673</v>
      </c>
      <c r="AD18" s="35">
        <f t="shared" si="9"/>
        <v>13</v>
      </c>
      <c r="AE18" s="32"/>
      <c r="AF18" s="2">
        <f>'Tbl 10'!L17/Tbl11!C17</f>
        <v>634.3639617023226</v>
      </c>
      <c r="AG18" s="35">
        <f t="shared" si="10"/>
        <v>24</v>
      </c>
      <c r="AH18" s="32"/>
      <c r="AI18" s="2">
        <f>'Tbl 10'!M17/Tbl11!C17</f>
        <v>123.64224105547666</v>
      </c>
      <c r="AJ18" s="35">
        <f t="shared" si="11"/>
        <v>24</v>
      </c>
      <c r="AK18" s="3"/>
      <c r="AL18" s="2">
        <f>('Tbl 10'!N17-'Tbl 10'!O17)/Tbl11!C17</f>
        <v>1692.7736240780612</v>
      </c>
      <c r="AM18" s="35">
        <f t="shared" si="12"/>
        <v>22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10415.455359515001</v>
      </c>
      <c r="C19" s="35">
        <f t="shared" si="0"/>
        <v>18</v>
      </c>
      <c r="D19" s="35"/>
      <c r="E19" s="2">
        <f>'Tbl 10'!C18/Tbl11!C18</f>
        <v>191.70816600543841</v>
      </c>
      <c r="F19" s="35">
        <f t="shared" si="1"/>
        <v>24</v>
      </c>
      <c r="G19" s="35"/>
      <c r="H19" s="2">
        <f>'Tbl 10'!D18/Tbl11!C18</f>
        <v>845.9487087772478</v>
      </c>
      <c r="I19" s="35">
        <f t="shared" si="2"/>
        <v>10</v>
      </c>
      <c r="J19" s="35"/>
      <c r="K19" s="2">
        <f>'Tbl 10'!E18/Tbl11!C18</f>
        <v>4450.7543547452415</v>
      </c>
      <c r="L19" s="35">
        <f t="shared" si="3"/>
        <v>16</v>
      </c>
      <c r="M19" s="35"/>
      <c r="N19" s="2">
        <f>'Tbl 10'!F18/Tbl11!C18</f>
        <v>239.74257281683234</v>
      </c>
      <c r="O19" s="35">
        <f t="shared" si="4"/>
        <v>19</v>
      </c>
      <c r="P19" s="35"/>
      <c r="Q19" s="2">
        <f>'Tbl 10'!G18/Tbl11!C18</f>
        <v>63.19072794543752</v>
      </c>
      <c r="R19" s="35">
        <f t="shared" si="5"/>
        <v>21</v>
      </c>
      <c r="S19" s="35"/>
      <c r="T19" s="2">
        <f>'Tbl 10'!H18/Tbl11!C18</f>
        <v>1001.8944394418937</v>
      </c>
      <c r="U19" s="35">
        <f t="shared" si="6"/>
        <v>16</v>
      </c>
      <c r="V19" s="35"/>
      <c r="W19" s="2">
        <f>'Tbl 10'!I18/Tbl11!C18</f>
        <v>44.4790082467793</v>
      </c>
      <c r="X19" s="35">
        <f t="shared" si="7"/>
        <v>22</v>
      </c>
      <c r="Y19" s="32"/>
      <c r="Z19" s="2">
        <f>'Tbl 10'!J18/Tbl11!C18</f>
        <v>100.76177916462355</v>
      </c>
      <c r="AA19" s="35">
        <f t="shared" si="8"/>
        <v>9</v>
      </c>
      <c r="AB19" s="3"/>
      <c r="AC19" s="2">
        <f>'Tbl 10'!K18/Tbl11!C18</f>
        <v>681.5374703338831</v>
      </c>
      <c r="AD19" s="35">
        <f t="shared" si="9"/>
        <v>10</v>
      </c>
      <c r="AE19" s="3"/>
      <c r="AF19" s="2">
        <f>'Tbl 10'!L18/Tbl11!C18</f>
        <v>818.8526781081442</v>
      </c>
      <c r="AG19" s="35">
        <f t="shared" si="10"/>
        <v>13</v>
      </c>
      <c r="AH19" s="32"/>
      <c r="AI19" s="2">
        <f>'Tbl 10'!M18/Tbl11!C18</f>
        <v>220.07755681362278</v>
      </c>
      <c r="AJ19" s="35">
        <f t="shared" si="11"/>
        <v>14</v>
      </c>
      <c r="AK19" s="3"/>
      <c r="AL19" s="2">
        <f>('Tbl 10'!N18-'Tbl 10'!O18)/Tbl11!C18</f>
        <v>1756.5078971158564</v>
      </c>
      <c r="AM19" s="35">
        <f t="shared" si="12"/>
        <v>20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10273.833683908952</v>
      </c>
      <c r="C20" s="35">
        <f t="shared" si="0"/>
        <v>20</v>
      </c>
      <c r="D20" s="35"/>
      <c r="E20" s="2">
        <f>'Tbl 10'!C19/Tbl11!C19</f>
        <v>273.64338883383255</v>
      </c>
      <c r="F20" s="35">
        <f t="shared" si="1"/>
        <v>16</v>
      </c>
      <c r="G20" s="35"/>
      <c r="H20" s="2">
        <f>'Tbl 10'!D19/Tbl11!C19</f>
        <v>818.6843706995741</v>
      </c>
      <c r="I20" s="35">
        <f t="shared" si="2"/>
        <v>11</v>
      </c>
      <c r="J20" s="35"/>
      <c r="K20" s="2">
        <f>'Tbl 10'!E19/Tbl11!C19</f>
        <v>4089.468827958421</v>
      </c>
      <c r="L20" s="35">
        <f t="shared" si="3"/>
        <v>23</v>
      </c>
      <c r="M20" s="35"/>
      <c r="N20" s="2">
        <f>'Tbl 10'!F19/Tbl11!C19</f>
        <v>200.24096408149265</v>
      </c>
      <c r="O20" s="35">
        <f t="shared" si="4"/>
        <v>22</v>
      </c>
      <c r="P20" s="35"/>
      <c r="Q20" s="2">
        <f>'Tbl 10'!G19/Tbl11!C19</f>
        <v>106.0120273235956</v>
      </c>
      <c r="R20" s="35">
        <f t="shared" si="5"/>
        <v>12</v>
      </c>
      <c r="S20" s="35"/>
      <c r="T20" s="2">
        <f>'Tbl 10'!H19/Tbl11!C19</f>
        <v>1252.5159732014542</v>
      </c>
      <c r="U20" s="35">
        <f t="shared" si="6"/>
        <v>7</v>
      </c>
      <c r="V20" s="35"/>
      <c r="W20" s="2">
        <f>'Tbl 10'!I19/Tbl11!C19</f>
        <v>54.82959561345097</v>
      </c>
      <c r="X20" s="35">
        <f t="shared" si="7"/>
        <v>18</v>
      </c>
      <c r="Y20" s="32"/>
      <c r="Z20" s="2">
        <f>'Tbl 10'!J19/Tbl11!C19</f>
        <v>93.47770683885612</v>
      </c>
      <c r="AA20" s="35">
        <f t="shared" si="8"/>
        <v>10</v>
      </c>
      <c r="AB20" s="32"/>
      <c r="AC20" s="2">
        <f>'Tbl 10'!K19/Tbl11!C19</f>
        <v>570.89945120097</v>
      </c>
      <c r="AD20" s="35">
        <f t="shared" si="9"/>
        <v>17</v>
      </c>
      <c r="AE20" s="32"/>
      <c r="AF20" s="2">
        <f>'Tbl 10'!L19/Tbl11!C19</f>
        <v>762.7242563425209</v>
      </c>
      <c r="AG20" s="35">
        <f t="shared" si="10"/>
        <v>20</v>
      </c>
      <c r="AH20" s="32"/>
      <c r="AI20" s="2">
        <f>'Tbl 10'!M19/Tbl11!C19</f>
        <v>253.21557042542528</v>
      </c>
      <c r="AJ20" s="35">
        <f t="shared" si="11"/>
        <v>10</v>
      </c>
      <c r="AK20" s="3"/>
      <c r="AL20" s="2">
        <f>('Tbl 10'!N19-'Tbl 10'!O19)/Tbl11!C19</f>
        <v>1798.1215513893567</v>
      </c>
      <c r="AM20" s="35">
        <f t="shared" si="12"/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10780.632297138543</v>
      </c>
      <c r="C21" s="35">
        <f t="shared" si="0"/>
        <v>14</v>
      </c>
      <c r="D21" s="35"/>
      <c r="E21" s="2">
        <f>'Tbl 10'!C20/Tbl11!C20</f>
        <v>301.0163041221486</v>
      </c>
      <c r="F21" s="35">
        <f t="shared" si="1"/>
        <v>8</v>
      </c>
      <c r="G21" s="35"/>
      <c r="H21" s="2">
        <f>'Tbl 10'!D20/Tbl11!C20</f>
        <v>805.2346373090573</v>
      </c>
      <c r="I21" s="35">
        <f t="shared" si="2"/>
        <v>12</v>
      </c>
      <c r="J21" s="35"/>
      <c r="K21" s="2">
        <f>'Tbl 10'!E20/Tbl11!C20</f>
        <v>4514.271228389291</v>
      </c>
      <c r="L21" s="35">
        <f t="shared" si="3"/>
        <v>14</v>
      </c>
      <c r="M21" s="35"/>
      <c r="N21" s="2">
        <f>'Tbl 10'!F20/Tbl11!C20</f>
        <v>357.917010514821</v>
      </c>
      <c r="O21" s="35">
        <f t="shared" si="4"/>
        <v>4</v>
      </c>
      <c r="P21" s="35"/>
      <c r="Q21" s="2">
        <f>'Tbl 10'!G20/Tbl11!C20</f>
        <v>72.67395402620271</v>
      </c>
      <c r="R21" s="35">
        <f t="shared" si="5"/>
        <v>20</v>
      </c>
      <c r="S21" s="35"/>
      <c r="T21" s="2">
        <f>'Tbl 10'!H20/Tbl11!C20</f>
        <v>1008.0738710226566</v>
      </c>
      <c r="U21" s="35">
        <f t="shared" si="6"/>
        <v>15</v>
      </c>
      <c r="V21" s="35"/>
      <c r="W21" s="2">
        <f>'Tbl 10'!I20/Tbl11!C20</f>
        <v>110.21156883268065</v>
      </c>
      <c r="X21" s="35">
        <f t="shared" si="7"/>
        <v>8</v>
      </c>
      <c r="Y21" s="32"/>
      <c r="Z21" s="2">
        <f>'Tbl 10'!J20/Tbl11!C20</f>
        <v>86.8488913735228</v>
      </c>
      <c r="AA21" s="35">
        <f t="shared" si="8"/>
        <v>13</v>
      </c>
      <c r="AB21" s="3"/>
      <c r="AC21" s="2">
        <f>'Tbl 10'!K20/Tbl11!C20</f>
        <v>794.901970932001</v>
      </c>
      <c r="AD21" s="35">
        <f t="shared" si="9"/>
        <v>5</v>
      </c>
      <c r="AE21" s="3"/>
      <c r="AF21" s="2">
        <f>'Tbl 10'!L20/Tbl11!C20</f>
        <v>835.0305832879963</v>
      </c>
      <c r="AG21" s="35">
        <f t="shared" si="10"/>
        <v>9</v>
      </c>
      <c r="AH21" s="32"/>
      <c r="AI21" s="2">
        <f>'Tbl 10'!M20/Tbl11!C20</f>
        <v>271.98292953934686</v>
      </c>
      <c r="AJ21" s="35">
        <f t="shared" si="11"/>
        <v>7</v>
      </c>
      <c r="AK21" s="3"/>
      <c r="AL21" s="2">
        <f>('Tbl 10'!N20-'Tbl 10'!O20)/Tbl11!C20</f>
        <v>1622.4693477888193</v>
      </c>
      <c r="AM21" s="35">
        <f t="shared" si="12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11693.698248968838</v>
      </c>
      <c r="C22" s="35">
        <f t="shared" si="0"/>
        <v>8</v>
      </c>
      <c r="D22" s="35"/>
      <c r="E22" s="2">
        <f>'Tbl 10'!C21/Tbl11!C21</f>
        <v>324.0622611093199</v>
      </c>
      <c r="F22" s="35">
        <f t="shared" si="1"/>
        <v>6</v>
      </c>
      <c r="G22" s="35"/>
      <c r="H22" s="2">
        <f>'Tbl 10'!D21/Tbl11!C21</f>
        <v>903.5794123205887</v>
      </c>
      <c r="I22" s="35">
        <f t="shared" si="2"/>
        <v>7</v>
      </c>
      <c r="J22" s="35"/>
      <c r="K22" s="2">
        <f>'Tbl 10'!E21/Tbl11!C21</f>
        <v>4791.91770709418</v>
      </c>
      <c r="L22" s="35">
        <f t="shared" si="3"/>
        <v>5</v>
      </c>
      <c r="M22" s="35"/>
      <c r="N22" s="2">
        <f>'Tbl 10'!F21/Tbl11!C21</f>
        <v>329.43573882397413</v>
      </c>
      <c r="O22" s="35">
        <f t="shared" si="4"/>
        <v>6</v>
      </c>
      <c r="P22" s="35"/>
      <c r="Q22" s="2">
        <f>'Tbl 10'!G21/Tbl11!C21</f>
        <v>176.1737890090831</v>
      </c>
      <c r="R22" s="35">
        <f t="shared" si="5"/>
        <v>6</v>
      </c>
      <c r="S22" s="35"/>
      <c r="T22" s="2">
        <f>'Tbl 10'!H21/Tbl11!C21</f>
        <v>1146.9482517482516</v>
      </c>
      <c r="U22" s="35">
        <f t="shared" si="6"/>
        <v>12</v>
      </c>
      <c r="V22" s="35"/>
      <c r="W22" s="2">
        <f>'Tbl 10'!I21/Tbl11!C21</f>
        <v>111.96280031574149</v>
      </c>
      <c r="X22" s="35">
        <f t="shared" si="7"/>
        <v>7</v>
      </c>
      <c r="Y22" s="3"/>
      <c r="Z22" s="2">
        <f>'Tbl 10'!J21/Tbl11!C21</f>
        <v>89.65998198939374</v>
      </c>
      <c r="AA22" s="35">
        <f t="shared" si="8"/>
        <v>12</v>
      </c>
      <c r="AB22" s="32"/>
      <c r="AC22" s="2">
        <f>'Tbl 10'!K21/Tbl11!C21</f>
        <v>679.6508966391318</v>
      </c>
      <c r="AD22" s="35">
        <f t="shared" si="9"/>
        <v>11</v>
      </c>
      <c r="AE22" s="32"/>
      <c r="AF22" s="2">
        <f>'Tbl 10'!L21/Tbl11!C21</f>
        <v>809.89757301522</v>
      </c>
      <c r="AG22" s="35">
        <f t="shared" si="10"/>
        <v>14</v>
      </c>
      <c r="AH22" s="32"/>
      <c r="AI22" s="2">
        <f>'Tbl 10'!M21/Tbl11!C21</f>
        <v>182.75020400902753</v>
      </c>
      <c r="AJ22" s="35">
        <f t="shared" si="11"/>
        <v>19</v>
      </c>
      <c r="AK22" s="3"/>
      <c r="AL22" s="2">
        <f>('Tbl 10'!N21-'Tbl 10'!O21)/Tbl11!C21</f>
        <v>2147.659632894927</v>
      </c>
      <c r="AM22" s="35">
        <f t="shared" si="12"/>
        <v>6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5"/>
      <c r="Y23" s="3"/>
      <c r="Z23" s="2"/>
      <c r="AA23" s="35"/>
      <c r="AB23" s="32"/>
      <c r="AC23" s="2"/>
      <c r="AD23" s="35"/>
      <c r="AE23" s="32"/>
      <c r="AF23" s="2"/>
      <c r="AG23" s="35"/>
      <c r="AH23" s="32"/>
      <c r="AI23" s="2"/>
      <c r="AJ23" s="35"/>
      <c r="AK23" s="3"/>
      <c r="AL23" s="2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10767.99091468435</v>
      </c>
      <c r="C24" s="35">
        <f t="shared" si="0"/>
        <v>15</v>
      </c>
      <c r="D24" s="35"/>
      <c r="E24" s="2">
        <f>'Tbl 10'!C23/Tbl11!C23</f>
        <v>204.26240219519326</v>
      </c>
      <c r="F24" s="35">
        <f t="shared" si="1"/>
        <v>23</v>
      </c>
      <c r="G24" s="35"/>
      <c r="H24" s="2">
        <f>'Tbl 10'!D23/Tbl11!C23</f>
        <v>791.4079765167099</v>
      </c>
      <c r="I24" s="35">
        <f t="shared" si="2"/>
        <v>13</v>
      </c>
      <c r="J24" s="35"/>
      <c r="K24" s="2">
        <f>'Tbl 10'!E23/Tbl11!C23</f>
        <v>4623.375397251303</v>
      </c>
      <c r="L24" s="35">
        <f t="shared" si="3"/>
        <v>11</v>
      </c>
      <c r="M24" s="35"/>
      <c r="N24" s="2">
        <f>'Tbl 10'!F23/Tbl11!C23</f>
        <v>279.7530721982224</v>
      </c>
      <c r="O24" s="35">
        <f t="shared" si="4"/>
        <v>13</v>
      </c>
      <c r="P24" s="35"/>
      <c r="Q24" s="2">
        <f>'Tbl 10'!G23/Tbl11!C23</f>
        <v>57.208101611203034</v>
      </c>
      <c r="R24" s="35">
        <f t="shared" si="5"/>
        <v>22</v>
      </c>
      <c r="S24" s="35"/>
      <c r="T24" s="2">
        <f>'Tbl 10'!H23/Tbl11!C23</f>
        <v>970.9735485549082</v>
      </c>
      <c r="U24" s="35">
        <f t="shared" si="6"/>
        <v>19</v>
      </c>
      <c r="V24" s="35"/>
      <c r="W24" s="2">
        <f>'Tbl 10'!I23/Tbl11!C23</f>
        <v>68.04210382065101</v>
      </c>
      <c r="X24" s="35">
        <f t="shared" si="7"/>
        <v>14</v>
      </c>
      <c r="Y24" s="3"/>
      <c r="Z24" s="2">
        <f>'Tbl 10'!J23/Tbl11!C23</f>
        <v>121.12370144034278</v>
      </c>
      <c r="AA24" s="35">
        <f t="shared" si="8"/>
        <v>2</v>
      </c>
      <c r="AB24" s="3"/>
      <c r="AC24" s="2">
        <f>'Tbl 10'!K23/Tbl11!C23</f>
        <v>450.6969426736198</v>
      </c>
      <c r="AD24" s="35">
        <f t="shared" si="9"/>
        <v>21</v>
      </c>
      <c r="AE24" s="32"/>
      <c r="AF24" s="2">
        <f>'Tbl 10'!L23/Tbl11!C23</f>
        <v>804.5045659027525</v>
      </c>
      <c r="AG24" s="35">
        <f t="shared" si="10"/>
        <v>15</v>
      </c>
      <c r="AH24" s="32"/>
      <c r="AI24" s="2">
        <f>'Tbl 10'!M23/Tbl11!C23</f>
        <v>265.26275390385894</v>
      </c>
      <c r="AJ24" s="35">
        <f t="shared" si="11"/>
        <v>9</v>
      </c>
      <c r="AK24" s="3"/>
      <c r="AL24" s="2">
        <f>('Tbl 10'!N23-'Tbl 10'!O23)/Tbl11!C23</f>
        <v>2131.3803486155844</v>
      </c>
      <c r="AM24" s="35">
        <f t="shared" si="12"/>
        <v>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11026.602474080006</v>
      </c>
      <c r="C25" s="35">
        <f t="shared" si="0"/>
        <v>11</v>
      </c>
      <c r="D25" s="35"/>
      <c r="E25" s="2">
        <f>'Tbl 10'!C24/Tbl11!C24</f>
        <v>234.34226182530145</v>
      </c>
      <c r="F25" s="35">
        <f t="shared" si="1"/>
        <v>17</v>
      </c>
      <c r="G25" s="35"/>
      <c r="H25" s="2">
        <f>'Tbl 10'!D24/Tbl11!C24</f>
        <v>601.3894072887465</v>
      </c>
      <c r="I25" s="35">
        <f t="shared" si="2"/>
        <v>24</v>
      </c>
      <c r="J25" s="35"/>
      <c r="K25" s="2">
        <f>'Tbl 10'!E24/Tbl11!C24</f>
        <v>4774.016817959328</v>
      </c>
      <c r="L25" s="35">
        <f t="shared" si="3"/>
        <v>6</v>
      </c>
      <c r="M25" s="35"/>
      <c r="N25" s="2">
        <f>'Tbl 10'!F24/Tbl11!C24</f>
        <v>309.3564811106661</v>
      </c>
      <c r="O25" s="35">
        <f t="shared" si="4"/>
        <v>8</v>
      </c>
      <c r="P25" s="35"/>
      <c r="Q25" s="2">
        <f>'Tbl 10'!G24/Tbl11!C24</f>
        <v>94.7940862368175</v>
      </c>
      <c r="R25" s="35">
        <f t="shared" si="5"/>
        <v>15</v>
      </c>
      <c r="S25" s="35"/>
      <c r="T25" s="2">
        <f>'Tbl 10'!H24/Tbl11!C24</f>
        <v>863.9969986205668</v>
      </c>
      <c r="U25" s="35">
        <f t="shared" si="6"/>
        <v>23</v>
      </c>
      <c r="V25" s="35"/>
      <c r="W25" s="2">
        <f>'Tbl 10'!I24/Tbl11!C24</f>
        <v>154.0658256574556</v>
      </c>
      <c r="X25" s="35">
        <f t="shared" si="7"/>
        <v>4</v>
      </c>
      <c r="Y25" s="32"/>
      <c r="Z25" s="2">
        <f>'Tbl 10'!J24/Tbl11!C24</f>
        <v>92.09257108530235</v>
      </c>
      <c r="AA25" s="35">
        <f t="shared" si="8"/>
        <v>11</v>
      </c>
      <c r="AB25" s="3"/>
      <c r="AC25" s="2">
        <f>'Tbl 10'!K24/Tbl11!C24</f>
        <v>925.8794241979264</v>
      </c>
      <c r="AD25" s="35">
        <f t="shared" si="9"/>
        <v>1</v>
      </c>
      <c r="AE25" s="32"/>
      <c r="AF25" s="2">
        <f>'Tbl 10'!L24/Tbl11!C24</f>
        <v>837.0298068793662</v>
      </c>
      <c r="AG25" s="35">
        <f t="shared" si="10"/>
        <v>7</v>
      </c>
      <c r="AH25" s="32"/>
      <c r="AI25" s="2">
        <f>'Tbl 10'!M24/Tbl11!C24</f>
        <v>187.26954345214256</v>
      </c>
      <c r="AJ25" s="35">
        <f t="shared" si="11"/>
        <v>17</v>
      </c>
      <c r="AK25" s="3"/>
      <c r="AL25" s="2">
        <f>('Tbl 10'!N24-'Tbl 10'!O24)/Tbl11!C24</f>
        <v>1952.3692497663858</v>
      </c>
      <c r="AM25" s="35">
        <f t="shared" si="12"/>
        <v>14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10527.847508442153</v>
      </c>
      <c r="C26" s="35">
        <f t="shared" si="0"/>
        <v>16</v>
      </c>
      <c r="D26" s="35"/>
      <c r="E26" s="2">
        <f>'Tbl 10'!C25/Tbl11!C25</f>
        <v>274.1944334450394</v>
      </c>
      <c r="F26" s="35">
        <f t="shared" si="1"/>
        <v>15</v>
      </c>
      <c r="G26" s="35"/>
      <c r="H26" s="2">
        <f>'Tbl 10'!D25/Tbl11!C25</f>
        <v>657.3120221357678</v>
      </c>
      <c r="I26" s="35">
        <f t="shared" si="2"/>
        <v>21</v>
      </c>
      <c r="J26" s="35"/>
      <c r="K26" s="2">
        <f>'Tbl 10'!E25/Tbl11!C25</f>
        <v>4427.237655971137</v>
      </c>
      <c r="L26" s="35">
        <f t="shared" si="3"/>
        <v>17</v>
      </c>
      <c r="M26" s="35"/>
      <c r="N26" s="2">
        <f>'Tbl 10'!F25/Tbl11!C25</f>
        <v>263.09596985221424</v>
      </c>
      <c r="O26" s="35">
        <f t="shared" si="4"/>
        <v>15</v>
      </c>
      <c r="P26" s="35"/>
      <c r="Q26" s="2">
        <f>'Tbl 10'!G25/Tbl11!C25</f>
        <v>44.092375229510935</v>
      </c>
      <c r="R26" s="35">
        <f t="shared" si="5"/>
        <v>24</v>
      </c>
      <c r="S26" s="35"/>
      <c r="T26" s="2">
        <f>'Tbl 10'!H25/Tbl11!C25</f>
        <v>977.7035335053861</v>
      </c>
      <c r="U26" s="35">
        <f t="shared" si="6"/>
        <v>18</v>
      </c>
      <c r="V26" s="35"/>
      <c r="W26" s="2">
        <f>'Tbl 10'!I25/Tbl11!C25</f>
        <v>40.762611352926825</v>
      </c>
      <c r="X26" s="35">
        <f t="shared" si="7"/>
        <v>23</v>
      </c>
      <c r="Y26" s="32"/>
      <c r="Z26" s="2">
        <f>'Tbl 10'!J25/Tbl11!C25</f>
        <v>82.3843591027567</v>
      </c>
      <c r="AA26" s="35">
        <f t="shared" si="8"/>
        <v>15</v>
      </c>
      <c r="AB26" s="3"/>
      <c r="AC26" s="2">
        <f>'Tbl 10'!K25/Tbl11!C25</f>
        <v>690.539243737401</v>
      </c>
      <c r="AD26" s="35">
        <f t="shared" si="9"/>
        <v>9</v>
      </c>
      <c r="AE26" s="3"/>
      <c r="AF26" s="2">
        <f>'Tbl 10'!L25/Tbl11!C25</f>
        <v>716.2097017320854</v>
      </c>
      <c r="AG26" s="35">
        <f t="shared" si="10"/>
        <v>23</v>
      </c>
      <c r="AH26" s="32"/>
      <c r="AI26" s="2">
        <f>'Tbl 10'!M25/Tbl11!C25</f>
        <v>268.7625548579279</v>
      </c>
      <c r="AJ26" s="35">
        <f t="shared" si="11"/>
        <v>8</v>
      </c>
      <c r="AK26" s="3"/>
      <c r="AL26" s="2">
        <f>('Tbl 10'!N25-'Tbl 10'!O25)/Tbl11!C25</f>
        <v>2085.553047519998</v>
      </c>
      <c r="AM26" s="35">
        <f t="shared" si="12"/>
        <v>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12409.993640668172</v>
      </c>
      <c r="C27" s="35">
        <f t="shared" si="0"/>
        <v>5</v>
      </c>
      <c r="D27" s="35"/>
      <c r="E27" s="2">
        <f>'Tbl 10'!C26/Tbl11!C26</f>
        <v>207.88374428249745</v>
      </c>
      <c r="F27" s="35">
        <f t="shared" si="1"/>
        <v>22</v>
      </c>
      <c r="G27" s="35"/>
      <c r="H27" s="2">
        <f>'Tbl 10'!D26/Tbl11!C26</f>
        <v>953.4050245603582</v>
      </c>
      <c r="I27" s="35">
        <f t="shared" si="2"/>
        <v>5</v>
      </c>
      <c r="J27" s="35"/>
      <c r="K27" s="2">
        <f>'Tbl 10'!E26/Tbl11!C26</f>
        <v>5242.103303021096</v>
      </c>
      <c r="L27" s="35">
        <f t="shared" si="3"/>
        <v>4</v>
      </c>
      <c r="M27" s="35"/>
      <c r="N27" s="2">
        <f>'Tbl 10'!F26/Tbl11!C26</f>
        <v>262.28941218137436</v>
      </c>
      <c r="O27" s="35">
        <f t="shared" si="4"/>
        <v>16</v>
      </c>
      <c r="P27" s="35"/>
      <c r="Q27" s="2">
        <f>'Tbl 10'!G26/Tbl11!C26</f>
        <v>79.19076425879233</v>
      </c>
      <c r="R27" s="35">
        <f t="shared" si="5"/>
        <v>18</v>
      </c>
      <c r="S27" s="35"/>
      <c r="T27" s="2">
        <f>'Tbl 10'!H26/Tbl11!C26</f>
        <v>1609.3899208957237</v>
      </c>
      <c r="U27" s="35">
        <f t="shared" si="6"/>
        <v>2</v>
      </c>
      <c r="V27" s="35"/>
      <c r="W27" s="2">
        <f>'Tbl 10'!I26/Tbl11!C26</f>
        <v>53.913349928260814</v>
      </c>
      <c r="X27" s="35">
        <f t="shared" si="7"/>
        <v>19</v>
      </c>
      <c r="Y27" s="3"/>
      <c r="Z27" s="2">
        <f>'Tbl 10'!J26/Tbl11!C26</f>
        <v>102.96297090789815</v>
      </c>
      <c r="AA27" s="35">
        <f t="shared" si="8"/>
        <v>7</v>
      </c>
      <c r="AB27" s="3"/>
      <c r="AC27" s="2">
        <f>'Tbl 10'!K26/Tbl11!C26</f>
        <v>625.2713514133525</v>
      </c>
      <c r="AD27" s="35">
        <f t="shared" si="9"/>
        <v>14</v>
      </c>
      <c r="AE27" s="32"/>
      <c r="AF27" s="2">
        <f>'Tbl 10'!L26/Tbl11!C26</f>
        <v>778.250932206971</v>
      </c>
      <c r="AG27" s="35">
        <f t="shared" si="10"/>
        <v>19</v>
      </c>
      <c r="AH27" s="32"/>
      <c r="AI27" s="2">
        <f>'Tbl 10'!M26/Tbl11!C26</f>
        <v>375.3842020851654</v>
      </c>
      <c r="AJ27" s="35">
        <f t="shared" si="11"/>
        <v>3</v>
      </c>
      <c r="AK27" s="3"/>
      <c r="AL27" s="2">
        <f>('Tbl 10'!N26-'Tbl 10'!O26)/Tbl11!C26</f>
        <v>2119.9486649266814</v>
      </c>
      <c r="AM27" s="35">
        <f t="shared" si="12"/>
        <v>8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11919.92088920722</v>
      </c>
      <c r="C28" s="35">
        <f t="shared" si="0"/>
        <v>7</v>
      </c>
      <c r="D28" s="35"/>
      <c r="E28" s="2">
        <f>'Tbl 10'!C27/Tbl11!C27</f>
        <v>458.3134383828737</v>
      </c>
      <c r="F28" s="35">
        <f t="shared" si="1"/>
        <v>3</v>
      </c>
      <c r="G28" s="35"/>
      <c r="H28" s="2">
        <f>'Tbl 10'!D27/Tbl11!C27</f>
        <v>1018.1196434682264</v>
      </c>
      <c r="I28" s="35">
        <f t="shared" si="2"/>
        <v>1</v>
      </c>
      <c r="J28" s="35"/>
      <c r="K28" s="2">
        <f>'Tbl 10'!E27/Tbl11!C27</f>
        <v>4591.351052750255</v>
      </c>
      <c r="L28" s="35">
        <f t="shared" si="3"/>
        <v>12</v>
      </c>
      <c r="M28" s="35"/>
      <c r="N28" s="2">
        <f>'Tbl 10'!F27/Tbl11!C27</f>
        <v>238.15531415383393</v>
      </c>
      <c r="O28" s="35">
        <f t="shared" si="4"/>
        <v>20</v>
      </c>
      <c r="P28" s="35"/>
      <c r="Q28" s="2">
        <f>'Tbl 10'!G27/Tbl11!C27</f>
        <v>257.07154987863595</v>
      </c>
      <c r="R28" s="35">
        <f t="shared" si="5"/>
        <v>4</v>
      </c>
      <c r="S28" s="35"/>
      <c r="T28" s="2">
        <f>'Tbl 10'!H27/Tbl11!C27</f>
        <v>1168.6749202180574</v>
      </c>
      <c r="U28" s="35">
        <f t="shared" si="6"/>
        <v>10</v>
      </c>
      <c r="V28" s="35"/>
      <c r="W28" s="2">
        <f>'Tbl 10'!I27/Tbl11!C27</f>
        <v>101.85621715543884</v>
      </c>
      <c r="X28" s="35">
        <f t="shared" si="7"/>
        <v>9</v>
      </c>
      <c r="Y28" s="32"/>
      <c r="Z28" s="2">
        <f>'Tbl 10'!J27/Tbl11!C27</f>
        <v>1.0237024657461569</v>
      </c>
      <c r="AA28" s="35">
        <f t="shared" si="8"/>
        <v>20</v>
      </c>
      <c r="AB28" s="3"/>
      <c r="AC28" s="2">
        <f>'Tbl 10'!K27/Tbl11!C27</f>
        <v>847.7946156805008</v>
      </c>
      <c r="AD28" s="35">
        <f t="shared" si="9"/>
        <v>3</v>
      </c>
      <c r="AE28" s="3"/>
      <c r="AF28" s="2">
        <f>'Tbl 10'!L27/Tbl11!C27</f>
        <v>1018.3278609419972</v>
      </c>
      <c r="AG28" s="35">
        <f t="shared" si="10"/>
        <v>2</v>
      </c>
      <c r="AH28" s="32"/>
      <c r="AI28" s="2">
        <f>'Tbl 10'!M27/Tbl11!C27</f>
        <v>272.01798920324165</v>
      </c>
      <c r="AJ28" s="35">
        <f t="shared" si="11"/>
        <v>6</v>
      </c>
      <c r="AK28" s="3"/>
      <c r="AL28" s="2">
        <f>('Tbl 10'!N27-'Tbl 10'!O27)/Tbl11!C27</f>
        <v>1947.2145849084131</v>
      </c>
      <c r="AM28" s="35">
        <f t="shared" si="12"/>
        <v>16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5"/>
      <c r="Y29" s="32"/>
      <c r="Z29" s="2"/>
      <c r="AA29" s="35"/>
      <c r="AB29" s="3"/>
      <c r="AC29" s="2"/>
      <c r="AD29" s="35"/>
      <c r="AE29" s="3"/>
      <c r="AF29" s="2"/>
      <c r="AG29" s="35"/>
      <c r="AH29" s="32"/>
      <c r="AI29" s="2"/>
      <c r="AJ29" s="35"/>
      <c r="AK29" s="3"/>
      <c r="AL29" s="2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8" t="s">
        <v>154</v>
      </c>
      <c r="B30" s="2">
        <f>+E30+H30+K30+N30+Q30+T30+W30+Z30+AC30+AF30+AI30+AL30</f>
        <v>13697.878913210865</v>
      </c>
      <c r="C30" s="35">
        <f t="shared" si="0"/>
        <v>1</v>
      </c>
      <c r="D30" s="35"/>
      <c r="E30" s="2">
        <f>'Tbl 10'!C29/Tbl11!C29</f>
        <v>287.34621929791166</v>
      </c>
      <c r="F30" s="35">
        <f t="shared" si="1"/>
        <v>10</v>
      </c>
      <c r="G30" s="35"/>
      <c r="H30" s="2">
        <f>'Tbl 10'!D29/Tbl11!C29</f>
        <v>936.6521167035864</v>
      </c>
      <c r="I30" s="35">
        <f t="shared" si="2"/>
        <v>6</v>
      </c>
      <c r="J30" s="35"/>
      <c r="K30" s="2">
        <f>'Tbl 10'!E29/Tbl11!C29</f>
        <v>5871.01146523673</v>
      </c>
      <c r="L30" s="35">
        <f t="shared" si="3"/>
        <v>2</v>
      </c>
      <c r="M30" s="35"/>
      <c r="N30" s="2">
        <f>'Tbl 10'!F29/Tbl11!C29</f>
        <v>220.54023436074988</v>
      </c>
      <c r="O30" s="35">
        <f t="shared" si="4"/>
        <v>21</v>
      </c>
      <c r="P30" s="35"/>
      <c r="Q30" s="2">
        <f>'Tbl 10'!G29/Tbl11!C29</f>
        <v>100.98216110325134</v>
      </c>
      <c r="R30" s="35">
        <f t="shared" si="5"/>
        <v>14</v>
      </c>
      <c r="S30" s="35"/>
      <c r="T30" s="2">
        <f>'Tbl 10'!H29/Tbl11!C29</f>
        <v>1520.3990290641407</v>
      </c>
      <c r="U30" s="35">
        <f t="shared" si="6"/>
        <v>3</v>
      </c>
      <c r="V30" s="35"/>
      <c r="W30" s="2">
        <f>'Tbl 10'!I29/Tbl11!C29</f>
        <v>80.88906575434126</v>
      </c>
      <c r="X30" s="35">
        <f t="shared" si="7"/>
        <v>10</v>
      </c>
      <c r="Y30" s="32"/>
      <c r="Z30" s="2">
        <f>'Tbl 10'!J29/Tbl11!C29</f>
        <v>0.23539519536894177</v>
      </c>
      <c r="AA30" s="35">
        <f t="shared" si="8"/>
        <v>21</v>
      </c>
      <c r="AB30" s="3"/>
      <c r="AC30" s="2">
        <f>'Tbl 10'!K29/Tbl11!C29</f>
        <v>608.5793681342193</v>
      </c>
      <c r="AD30" s="35">
        <f t="shared" si="9"/>
        <v>16</v>
      </c>
      <c r="AE30" s="3"/>
      <c r="AF30" s="2">
        <f>'Tbl 10'!L29/Tbl11!C29</f>
        <v>835.3372839089252</v>
      </c>
      <c r="AG30" s="35">
        <f t="shared" si="10"/>
        <v>8</v>
      </c>
      <c r="AH30" s="32"/>
      <c r="AI30" s="2">
        <f>'Tbl 10'!M29/Tbl11!C29</f>
        <v>221.9624354796496</v>
      </c>
      <c r="AJ30" s="35">
        <f t="shared" si="11"/>
        <v>13</v>
      </c>
      <c r="AK30" s="3"/>
      <c r="AL30" s="2">
        <f>('Tbl 10'!N29-'Tbl 10'!O29)/Tbl11!C29</f>
        <v>3013.9441389719927</v>
      </c>
      <c r="AM30" s="35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12404.138141910098</v>
      </c>
      <c r="C31" s="35">
        <f t="shared" si="0"/>
        <v>6</v>
      </c>
      <c r="D31" s="35"/>
      <c r="E31" s="2">
        <f>'Tbl 10'!C30/Tbl11!C30</f>
        <v>481.1007996409191</v>
      </c>
      <c r="F31" s="35">
        <f t="shared" si="1"/>
        <v>2</v>
      </c>
      <c r="G31" s="35"/>
      <c r="H31" s="2">
        <f>'Tbl 10'!D30/Tbl11!C30</f>
        <v>976.6773736636404</v>
      </c>
      <c r="I31" s="35">
        <f t="shared" si="2"/>
        <v>3</v>
      </c>
      <c r="J31" s="35"/>
      <c r="K31" s="2">
        <f>'Tbl 10'!E30/Tbl11!C30</f>
        <v>4644.1232610857705</v>
      </c>
      <c r="L31" s="35">
        <f t="shared" si="3"/>
        <v>10</v>
      </c>
      <c r="M31" s="35"/>
      <c r="N31" s="2">
        <f>'Tbl 10'!F30/Tbl11!C30</f>
        <v>303.3171407451363</v>
      </c>
      <c r="O31" s="35">
        <f t="shared" si="4"/>
        <v>10</v>
      </c>
      <c r="P31" s="35"/>
      <c r="Q31" s="2">
        <f>'Tbl 10'!G30/Tbl11!C30</f>
        <v>306.5544676339375</v>
      </c>
      <c r="R31" s="35">
        <f t="shared" si="5"/>
        <v>2</v>
      </c>
      <c r="S31" s="35"/>
      <c r="T31" s="2">
        <f>'Tbl 10'!H30/Tbl11!C30</f>
        <v>1361.0632145522995</v>
      </c>
      <c r="U31" s="35">
        <f t="shared" si="6"/>
        <v>6</v>
      </c>
      <c r="V31" s="35"/>
      <c r="W31" s="2">
        <f>'Tbl 10'!I30/Tbl11!C30</f>
        <v>169.37023847371805</v>
      </c>
      <c r="X31" s="35">
        <f t="shared" si="7"/>
        <v>3</v>
      </c>
      <c r="Y31" s="32"/>
      <c r="Z31" s="2">
        <f>'Tbl 10'!J30/Tbl11!C30</f>
        <v>114.37766836429763</v>
      </c>
      <c r="AA31" s="35">
        <f t="shared" si="8"/>
        <v>4</v>
      </c>
      <c r="AB31" s="32"/>
      <c r="AC31" s="2">
        <f>'Tbl 10'!K30/Tbl11!C30</f>
        <v>768.1131864967936</v>
      </c>
      <c r="AD31" s="35">
        <f t="shared" si="9"/>
        <v>7</v>
      </c>
      <c r="AE31" s="32"/>
      <c r="AF31" s="2">
        <f>'Tbl 10'!L30/Tbl11!C30</f>
        <v>950.5036416968054</v>
      </c>
      <c r="AG31" s="35">
        <f t="shared" si="10"/>
        <v>3</v>
      </c>
      <c r="AH31" s="32"/>
      <c r="AI31" s="2">
        <f>'Tbl 10'!M30/Tbl11!C30</f>
        <v>310.7936754791151</v>
      </c>
      <c r="AJ31" s="35">
        <f t="shared" si="11"/>
        <v>4</v>
      </c>
      <c r="AK31" s="3"/>
      <c r="AL31" s="2">
        <f>('Tbl 10'!N30-'Tbl 10'!O30)/Tbl11!C30</f>
        <v>2018.1434740776638</v>
      </c>
      <c r="AM31" s="35">
        <f t="shared" si="12"/>
        <v>13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10042.73187734537</v>
      </c>
      <c r="C32" s="35">
        <f t="shared" si="0"/>
        <v>24</v>
      </c>
      <c r="D32" s="35"/>
      <c r="E32" s="2">
        <f>'Tbl 10'!C31/Tbl11!C31</f>
        <v>229.9370037001076</v>
      </c>
      <c r="F32" s="35">
        <f t="shared" si="1"/>
        <v>19</v>
      </c>
      <c r="G32" s="35"/>
      <c r="H32" s="2">
        <f>'Tbl 10'!D31/Tbl11!C31</f>
        <v>610.6275474322304</v>
      </c>
      <c r="I32" s="35">
        <f t="shared" si="2"/>
        <v>23</v>
      </c>
      <c r="J32" s="35"/>
      <c r="K32" s="2">
        <f>'Tbl 10'!E31/Tbl11!C31</f>
        <v>4239.339433699844</v>
      </c>
      <c r="L32" s="35">
        <f t="shared" si="3"/>
        <v>21</v>
      </c>
      <c r="M32" s="35"/>
      <c r="N32" s="2">
        <f>'Tbl 10'!F31/Tbl11!C31</f>
        <v>255.67416616369698</v>
      </c>
      <c r="O32" s="35">
        <f t="shared" si="4"/>
        <v>17</v>
      </c>
      <c r="P32" s="35"/>
      <c r="Q32" s="2">
        <f>'Tbl 10'!G31/Tbl11!C31</f>
        <v>91.97831500774137</v>
      </c>
      <c r="R32" s="35">
        <f t="shared" si="5"/>
        <v>16</v>
      </c>
      <c r="S32" s="35"/>
      <c r="T32" s="2">
        <f>'Tbl 10'!H31/Tbl11!C31</f>
        <v>966.4554543784607</v>
      </c>
      <c r="U32" s="35">
        <f t="shared" si="6"/>
        <v>20</v>
      </c>
      <c r="V32" s="35"/>
      <c r="W32" s="2">
        <f>'Tbl 10'!I31/Tbl11!C31</f>
        <v>56.65150890912431</v>
      </c>
      <c r="X32" s="35">
        <f t="shared" si="7"/>
        <v>17</v>
      </c>
      <c r="Y32" s="3"/>
      <c r="Z32" s="2">
        <f>'Tbl 10'!J31/Tbl11!C31</f>
        <v>76.15014433043798</v>
      </c>
      <c r="AA32" s="35">
        <f t="shared" si="8"/>
        <v>16</v>
      </c>
      <c r="AB32" s="32"/>
      <c r="AC32" s="2">
        <f>'Tbl 10'!K31/Tbl11!C31</f>
        <v>757.8044794919567</v>
      </c>
      <c r="AD32" s="35">
        <f t="shared" si="9"/>
        <v>8</v>
      </c>
      <c r="AE32" s="32"/>
      <c r="AF32" s="2">
        <f>'Tbl 10'!L31/Tbl11!C31</f>
        <v>779.7748668223686</v>
      </c>
      <c r="AG32" s="35">
        <f t="shared" si="10"/>
        <v>18</v>
      </c>
      <c r="AH32" s="32"/>
      <c r="AI32" s="2">
        <f>'Tbl 10'!M31/Tbl11!C31</f>
        <v>202.2693901382948</v>
      </c>
      <c r="AJ32" s="35">
        <f t="shared" si="11"/>
        <v>15</v>
      </c>
      <c r="AK32" s="3"/>
      <c r="AL32" s="2">
        <f>('Tbl 10'!N31-'Tbl 10'!O31)/Tbl11!C31</f>
        <v>1776.0695672711054</v>
      </c>
      <c r="AM32" s="35">
        <f t="shared" si="12"/>
        <v>19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10215.357629666676</v>
      </c>
      <c r="C33" s="35">
        <f t="shared" si="0"/>
        <v>21</v>
      </c>
      <c r="D33" s="35"/>
      <c r="E33" s="2">
        <f>'Tbl 10'!C32/Tbl11!C32</f>
        <v>234.33064582526526</v>
      </c>
      <c r="F33" s="35">
        <f t="shared" si="1"/>
        <v>18</v>
      </c>
      <c r="G33" s="35"/>
      <c r="H33" s="2">
        <f>'Tbl 10'!D32/Tbl11!C32</f>
        <v>752.1410276973932</v>
      </c>
      <c r="I33" s="35">
        <f t="shared" si="2"/>
        <v>18</v>
      </c>
      <c r="J33" s="35"/>
      <c r="K33" s="2">
        <f>'Tbl 10'!E32/Tbl11!C32</f>
        <v>4019.7028307266337</v>
      </c>
      <c r="L33" s="35">
        <f t="shared" si="3"/>
        <v>24</v>
      </c>
      <c r="M33" s="35"/>
      <c r="N33" s="2">
        <f>'Tbl 10'!F32/Tbl11!C32</f>
        <v>283.9260181071365</v>
      </c>
      <c r="O33" s="35">
        <f t="shared" si="4"/>
        <v>12</v>
      </c>
      <c r="P33" s="35"/>
      <c r="Q33" s="2">
        <f>'Tbl 10'!G32/Tbl11!C32</f>
        <v>78.11740303777862</v>
      </c>
      <c r="R33" s="35">
        <f t="shared" si="5"/>
        <v>19</v>
      </c>
      <c r="S33" s="35"/>
      <c r="T33" s="2">
        <f>'Tbl 10'!H32/Tbl11!C32</f>
        <v>982.0782766202046</v>
      </c>
      <c r="U33" s="35">
        <f t="shared" si="6"/>
        <v>17</v>
      </c>
      <c r="V33" s="35"/>
      <c r="W33" s="2">
        <f>'Tbl 10'!I32/Tbl11!C32</f>
        <v>76.68395210055591</v>
      </c>
      <c r="X33" s="35">
        <f t="shared" si="7"/>
        <v>11</v>
      </c>
      <c r="Y33" s="32"/>
      <c r="Z33" s="2">
        <f>'Tbl 10'!J32/Tbl11!C32</f>
        <v>100.85097686445873</v>
      </c>
      <c r="AA33" s="35">
        <f t="shared" si="8"/>
        <v>8</v>
      </c>
      <c r="AB33" s="3"/>
      <c r="AC33" s="2">
        <f>'Tbl 10'!K32/Tbl11!C32</f>
        <v>789.1225467086666</v>
      </c>
      <c r="AD33" s="35">
        <f t="shared" si="9"/>
        <v>6</v>
      </c>
      <c r="AE33" s="32"/>
      <c r="AF33" s="2">
        <f>'Tbl 10'!L32/Tbl11!C32</f>
        <v>749.6276931239843</v>
      </c>
      <c r="AG33" s="35">
        <f t="shared" si="10"/>
        <v>21</v>
      </c>
      <c r="AH33" s="32"/>
      <c r="AI33" s="2">
        <f>'Tbl 10'!M32/Tbl11!C32</f>
        <v>201.44914358550577</v>
      </c>
      <c r="AJ33" s="35">
        <f t="shared" si="11"/>
        <v>16</v>
      </c>
      <c r="AK33" s="3"/>
      <c r="AL33" s="2">
        <f>('Tbl 10'!N32-'Tbl 10'!O32)/Tbl11!C32</f>
        <v>1947.3271152690916</v>
      </c>
      <c r="AM33" s="35">
        <f t="shared" si="12"/>
        <v>15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13235.238334045955</v>
      </c>
      <c r="C34" s="35">
        <f t="shared" si="0"/>
        <v>4</v>
      </c>
      <c r="D34" s="35"/>
      <c r="E34" s="2">
        <f>'Tbl 10'!C33/Tbl11!C33</f>
        <v>286.23904621616987</v>
      </c>
      <c r="F34" s="35">
        <f t="shared" si="1"/>
        <v>12</v>
      </c>
      <c r="G34" s="35"/>
      <c r="H34" s="2">
        <f>'Tbl 10'!D33/Tbl11!C33</f>
        <v>854.4115129171528</v>
      </c>
      <c r="I34" s="35">
        <f t="shared" si="2"/>
        <v>9</v>
      </c>
      <c r="J34" s="35"/>
      <c r="K34" s="2">
        <f>'Tbl 10'!E33/Tbl11!C33</f>
        <v>5518.875175159844</v>
      </c>
      <c r="L34" s="35">
        <f t="shared" si="3"/>
        <v>3</v>
      </c>
      <c r="M34" s="35"/>
      <c r="N34" s="2">
        <f>'Tbl 10'!F33/Tbl11!C33</f>
        <v>437.68078481759426</v>
      </c>
      <c r="O34" s="35">
        <f t="shared" si="4"/>
        <v>1</v>
      </c>
      <c r="P34" s="35"/>
      <c r="Q34" s="2">
        <f>'Tbl 10'!G33/Tbl11!C33</f>
        <v>244.561698101258</v>
      </c>
      <c r="R34" s="35">
        <f t="shared" si="5"/>
        <v>5</v>
      </c>
      <c r="S34" s="35"/>
      <c r="T34" s="2">
        <f>'Tbl 10'!H33/Tbl11!C33</f>
        <v>1121.7399356053083</v>
      </c>
      <c r="U34" s="35">
        <f t="shared" si="6"/>
        <v>14</v>
      </c>
      <c r="V34" s="35"/>
      <c r="W34" s="2">
        <f>'Tbl 10'!I33/Tbl11!C33</f>
        <v>465.5203454710032</v>
      </c>
      <c r="X34" s="35">
        <f t="shared" si="7"/>
        <v>1</v>
      </c>
      <c r="Y34" s="3"/>
      <c r="Z34" s="2">
        <f>'Tbl 10'!J33/Tbl11!C33</f>
        <v>113.12310333752927</v>
      </c>
      <c r="AA34" s="35">
        <f t="shared" si="8"/>
        <v>5</v>
      </c>
      <c r="AB34" s="32"/>
      <c r="AC34" s="2">
        <f>'Tbl 10'!K33/Tbl11!C33</f>
        <v>922.2704669950349</v>
      </c>
      <c r="AD34" s="35">
        <f t="shared" si="9"/>
        <v>2</v>
      </c>
      <c r="AE34" s="3"/>
      <c r="AF34" s="2">
        <f>'Tbl 10'!L33/Tbl11!C33</f>
        <v>858.0454248900656</v>
      </c>
      <c r="AG34" s="35">
        <f t="shared" si="10"/>
        <v>6</v>
      </c>
      <c r="AH34" s="32"/>
      <c r="AI34" s="2">
        <f>'Tbl 10'!M33/Tbl11!C33</f>
        <v>391.9377156878905</v>
      </c>
      <c r="AJ34" s="35">
        <f t="shared" si="11"/>
        <v>2</v>
      </c>
      <c r="AK34" s="3"/>
      <c r="AL34" s="2">
        <f>('Tbl 10'!N33-'Tbl 10'!O33)/Tbl11!C33</f>
        <v>2020.8331248471043</v>
      </c>
      <c r="AM34" s="35">
        <f t="shared" si="12"/>
        <v>12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 ht="12.75">
      <c r="A36" s="3" t="s">
        <v>71</v>
      </c>
      <c r="B36" s="2">
        <f>+E36+H36+K36+N36+Q36+T36+W36+Z36+AC36+AF36+AI36+AL36</f>
        <v>10058.546095390579</v>
      </c>
      <c r="C36" s="35">
        <f t="shared" si="0"/>
        <v>23</v>
      </c>
      <c r="D36" s="35"/>
      <c r="E36" s="2">
        <f>'Tbl 10'!C35/Tbl11!C35</f>
        <v>278.48294177021336</v>
      </c>
      <c r="F36" s="35">
        <f t="shared" si="1"/>
        <v>14</v>
      </c>
      <c r="G36" s="35"/>
      <c r="H36" s="2">
        <f>'Tbl 10'!D35/Tbl11!C35</f>
        <v>860.1882751499543</v>
      </c>
      <c r="I36" s="35">
        <f t="shared" si="2"/>
        <v>8</v>
      </c>
      <c r="J36" s="35"/>
      <c r="K36" s="2">
        <f>'Tbl 10'!E35/Tbl11!C35</f>
        <v>4225.145417841356</v>
      </c>
      <c r="L36" s="35">
        <f t="shared" si="3"/>
        <v>22</v>
      </c>
      <c r="M36" s="35"/>
      <c r="N36" s="2">
        <f>'Tbl 10'!F35/Tbl11!C35</f>
        <v>264.36922951979864</v>
      </c>
      <c r="O36" s="35">
        <f t="shared" si="4"/>
        <v>14</v>
      </c>
      <c r="P36" s="35"/>
      <c r="Q36" s="2">
        <f>'Tbl 10'!G35/Tbl11!C35</f>
        <v>86.81893889294955</v>
      </c>
      <c r="R36" s="35">
        <f t="shared" si="5"/>
        <v>17</v>
      </c>
      <c r="S36" s="35"/>
      <c r="T36" s="2">
        <f>'Tbl 10'!H35/Tbl11!C35</f>
        <v>830.4896430104534</v>
      </c>
      <c r="U36" s="35">
        <f t="shared" si="6"/>
        <v>24</v>
      </c>
      <c r="V36" s="35"/>
      <c r="W36" s="2">
        <f>'Tbl 10'!I35/Tbl11!C35</f>
        <v>37.965022681656286</v>
      </c>
      <c r="X36" s="35">
        <f t="shared" si="7"/>
        <v>24</v>
      </c>
      <c r="Y36" s="32"/>
      <c r="Z36" s="2">
        <f>'Tbl 10'!J35/Tbl11!C35</f>
        <v>0</v>
      </c>
      <c r="AA36" s="35">
        <f t="shared" si="8"/>
        <v>22</v>
      </c>
      <c r="AB36" s="32"/>
      <c r="AC36" s="2">
        <f>'Tbl 10'!K35/Tbl11!C35</f>
        <v>475.2141426798</v>
      </c>
      <c r="AD36" s="35">
        <f t="shared" si="9"/>
        <v>20</v>
      </c>
      <c r="AE36" s="32"/>
      <c r="AF36" s="2">
        <f>'Tbl 10'!L35/Tbl11!C35</f>
        <v>829.08191848526</v>
      </c>
      <c r="AG36" s="35">
        <f t="shared" si="10"/>
        <v>10</v>
      </c>
      <c r="AH36" s="32"/>
      <c r="AI36" s="2">
        <f>'Tbl 10'!M35/Tbl11!C35</f>
        <v>243.85572610304786</v>
      </c>
      <c r="AJ36" s="35">
        <f t="shared" si="11"/>
        <v>12</v>
      </c>
      <c r="AK36" s="3"/>
      <c r="AL36" s="2">
        <f>('Tbl 10'!N35-'Tbl 10'!O35)/Tbl11!C35</f>
        <v>1926.9348392560883</v>
      </c>
      <c r="AM36" s="35">
        <f t="shared" si="12"/>
        <v>17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10306.77316259465</v>
      </c>
      <c r="C37" s="35">
        <f t="shared" si="0"/>
        <v>19</v>
      </c>
      <c r="D37" s="35"/>
      <c r="E37" s="2">
        <f>'Tbl 10'!C36/Tbl11!C36</f>
        <v>317.12998888187116</v>
      </c>
      <c r="F37" s="35">
        <f t="shared" si="1"/>
        <v>7</v>
      </c>
      <c r="G37" s="35"/>
      <c r="H37" s="2">
        <f>'Tbl 10'!D36/Tbl11!C36</f>
        <v>764.8222242213228</v>
      </c>
      <c r="I37" s="35">
        <f t="shared" si="2"/>
        <v>17</v>
      </c>
      <c r="J37" s="35"/>
      <c r="K37" s="2">
        <f>'Tbl 10'!E36/Tbl11!C36</f>
        <v>4399.271950468483</v>
      </c>
      <c r="L37" s="35">
        <f t="shared" si="3"/>
        <v>18</v>
      </c>
      <c r="M37" s="35"/>
      <c r="N37" s="2">
        <f>'Tbl 10'!F36/Tbl11!C36</f>
        <v>420.6646514052787</v>
      </c>
      <c r="O37" s="35">
        <f t="shared" si="4"/>
        <v>2</v>
      </c>
      <c r="P37" s="35"/>
      <c r="Q37" s="2">
        <f>'Tbl 10'!G36/Tbl11!C36</f>
        <v>118.13430824350021</v>
      </c>
      <c r="R37" s="35">
        <f t="shared" si="5"/>
        <v>11</v>
      </c>
      <c r="S37" s="35"/>
      <c r="T37" s="2">
        <f>'Tbl 10'!H36/Tbl11!C36</f>
        <v>902.5078326743276</v>
      </c>
      <c r="U37" s="35">
        <f t="shared" si="6"/>
        <v>22</v>
      </c>
      <c r="V37" s="35"/>
      <c r="W37" s="2">
        <f>'Tbl 10'!I36/Tbl11!C36</f>
        <v>51.84828268334902</v>
      </c>
      <c r="X37" s="35">
        <f t="shared" si="7"/>
        <v>20</v>
      </c>
      <c r="Y37" s="32"/>
      <c r="Z37" s="2">
        <f>'Tbl 10'!J36/Tbl11!C36</f>
        <v>12.156605801291857</v>
      </c>
      <c r="AA37" s="35">
        <f t="shared" si="8"/>
        <v>19</v>
      </c>
      <c r="AB37" s="32"/>
      <c r="AC37" s="2">
        <f>'Tbl 10'!K36/Tbl11!C36</f>
        <v>429.30607827317596</v>
      </c>
      <c r="AD37" s="35">
        <f t="shared" si="9"/>
        <v>23</v>
      </c>
      <c r="AE37" s="32"/>
      <c r="AF37" s="2">
        <f>'Tbl 10'!L36/Tbl11!C36</f>
        <v>782.3977754064753</v>
      </c>
      <c r="AG37" s="35">
        <f t="shared" si="10"/>
        <v>17</v>
      </c>
      <c r="AH37" s="32"/>
      <c r="AI37" s="2">
        <f>'Tbl 10'!M36/Tbl11!C36</f>
        <v>442.92115274809873</v>
      </c>
      <c r="AJ37" s="35">
        <f t="shared" si="11"/>
        <v>1</v>
      </c>
      <c r="AK37" s="3"/>
      <c r="AL37" s="2">
        <f>('Tbl 10'!N36-'Tbl 10'!O36)/Tbl11!C36</f>
        <v>1665.6123117874768</v>
      </c>
      <c r="AM37" s="35">
        <f t="shared" si="12"/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11083.192937762158</v>
      </c>
      <c r="C38" s="35">
        <f t="shared" si="0"/>
        <v>10</v>
      </c>
      <c r="D38" s="35"/>
      <c r="E38" s="2">
        <f>'Tbl 10'!C37/Tbl11!C37</f>
        <v>287.06980721845895</v>
      </c>
      <c r="F38" s="35">
        <f t="shared" si="1"/>
        <v>11</v>
      </c>
      <c r="G38" s="35"/>
      <c r="H38" s="2">
        <f>'Tbl 10'!D37/Tbl11!C37</f>
        <v>781.7003719851086</v>
      </c>
      <c r="I38" s="35">
        <f t="shared" si="2"/>
        <v>15</v>
      </c>
      <c r="J38" s="35"/>
      <c r="K38" s="2">
        <f>'Tbl 10'!E37/Tbl11!C37</f>
        <v>4684.363816339711</v>
      </c>
      <c r="L38" s="35">
        <f t="shared" si="3"/>
        <v>7</v>
      </c>
      <c r="M38" s="35"/>
      <c r="N38" s="2">
        <f>'Tbl 10'!F37/Tbl11!C37</f>
        <v>308.8944603683136</v>
      </c>
      <c r="O38" s="35">
        <f t="shared" si="4"/>
        <v>9</v>
      </c>
      <c r="P38" s="35"/>
      <c r="Q38" s="2">
        <f>'Tbl 10'!G37/Tbl11!C37</f>
        <v>162.35669764273715</v>
      </c>
      <c r="R38" s="35">
        <f t="shared" si="5"/>
        <v>8</v>
      </c>
      <c r="S38" s="35"/>
      <c r="T38" s="2">
        <f>'Tbl 10'!H37/Tbl11!C37</f>
        <v>1126.5767939263928</v>
      </c>
      <c r="U38" s="35">
        <f t="shared" si="6"/>
        <v>13</v>
      </c>
      <c r="V38" s="35"/>
      <c r="W38" s="2">
        <f>'Tbl 10'!I37/Tbl11!C37</f>
        <v>130.96736845562575</v>
      </c>
      <c r="X38" s="35">
        <f t="shared" si="7"/>
        <v>6</v>
      </c>
      <c r="Y38" s="3"/>
      <c r="Z38" s="2">
        <f>'Tbl 10'!J37/Tbl11!C37</f>
        <v>86.58852494237249</v>
      </c>
      <c r="AA38" s="35">
        <f t="shared" si="8"/>
        <v>14</v>
      </c>
      <c r="AB38" s="32"/>
      <c r="AC38" s="2">
        <f>'Tbl 10'!K37/Tbl11!C37</f>
        <v>553.7969137197664</v>
      </c>
      <c r="AD38" s="35">
        <f t="shared" si="9"/>
        <v>18</v>
      </c>
      <c r="AE38" s="3"/>
      <c r="AF38" s="2">
        <f>'Tbl 10'!L37/Tbl11!C37</f>
        <v>717.1300075159481</v>
      </c>
      <c r="AG38" s="35">
        <f t="shared" si="10"/>
        <v>22</v>
      </c>
      <c r="AH38" s="32"/>
      <c r="AI38" s="2">
        <f>'Tbl 10'!M37/Tbl11!C37</f>
        <v>172.86350301468303</v>
      </c>
      <c r="AJ38" s="35">
        <f t="shared" si="11"/>
        <v>21</v>
      </c>
      <c r="AK38" s="3"/>
      <c r="AL38" s="2">
        <f>('Tbl 10'!N37-'Tbl 10'!O37)/Tbl11!C37</f>
        <v>2070.8846726330394</v>
      </c>
      <c r="AM38" s="35">
        <f t="shared" si="12"/>
        <v>11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13656.093388581668</v>
      </c>
      <c r="C39" s="36">
        <f t="shared" si="0"/>
        <v>2</v>
      </c>
      <c r="D39" s="36"/>
      <c r="E39" s="9">
        <f>'Tbl 10'!C38/Tbl11!C38</f>
        <v>227.63978339792587</v>
      </c>
      <c r="F39" s="36">
        <f t="shared" si="1"/>
        <v>21</v>
      </c>
      <c r="G39" s="36"/>
      <c r="H39" s="9">
        <f>'Tbl 10'!D38/Tbl11!C38</f>
        <v>966.8653743049279</v>
      </c>
      <c r="I39" s="36">
        <f t="shared" si="2"/>
        <v>4</v>
      </c>
      <c r="J39" s="36"/>
      <c r="K39" s="9">
        <f>'Tbl 10'!E38/Tbl11!C38</f>
        <v>6087.472262986168</v>
      </c>
      <c r="L39" s="36">
        <f t="shared" si="3"/>
        <v>1</v>
      </c>
      <c r="M39" s="36"/>
      <c r="N39" s="9">
        <f>'Tbl 10'!F38/Tbl11!C38</f>
        <v>365.4401816761385</v>
      </c>
      <c r="O39" s="36">
        <f t="shared" si="4"/>
        <v>3</v>
      </c>
      <c r="P39" s="36"/>
      <c r="Q39" s="9">
        <f>'Tbl 10'!G38/Tbl11!C38</f>
        <v>274.9380830563257</v>
      </c>
      <c r="R39" s="36">
        <f t="shared" si="5"/>
        <v>3</v>
      </c>
      <c r="S39" s="36"/>
      <c r="T39" s="9">
        <f>'Tbl 10'!H38/Tbl11!C38</f>
        <v>1424.6121321670928</v>
      </c>
      <c r="U39" s="36">
        <f t="shared" si="6"/>
        <v>4</v>
      </c>
      <c r="V39" s="36"/>
      <c r="W39" s="9">
        <f>'Tbl 10'!I38/Tbl11!C38</f>
        <v>44.99945006969868</v>
      </c>
      <c r="X39" s="36">
        <f t="shared" si="7"/>
        <v>21</v>
      </c>
      <c r="Y39" s="8"/>
      <c r="Z39" s="9">
        <f>'Tbl 10'!J38/Tbl11!C38</f>
        <v>118.70506426065776</v>
      </c>
      <c r="AA39" s="36">
        <f t="shared" si="8"/>
        <v>3</v>
      </c>
      <c r="AB39" s="33"/>
      <c r="AC39" s="9">
        <f>'Tbl 10'!K38/Tbl11!C38</f>
        <v>806.7676858504005</v>
      </c>
      <c r="AD39" s="36">
        <f t="shared" si="9"/>
        <v>4</v>
      </c>
      <c r="AE39" s="33"/>
      <c r="AF39" s="9">
        <f>'Tbl 10'!L38/Tbl11!C38</f>
        <v>1020.6362525083867</v>
      </c>
      <c r="AG39" s="36">
        <f t="shared" si="10"/>
        <v>1</v>
      </c>
      <c r="AH39" s="33"/>
      <c r="AI39" s="9">
        <f>'Tbl 10'!M38/Tbl11!C38</f>
        <v>139.53238001868843</v>
      </c>
      <c r="AJ39" s="36">
        <f t="shared" si="11"/>
        <v>23</v>
      </c>
      <c r="AK39" s="8"/>
      <c r="AL39" s="9">
        <f>('Tbl 10'!N38-'Tbl 10'!O38)/Tbl11!C38</f>
        <v>2178.484738285259</v>
      </c>
      <c r="AM39" s="36">
        <f t="shared" si="12"/>
        <v>5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193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106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H46" s="31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AF5" sheet="1"/>
  <mergeCells count="37"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H6:I6"/>
    <mergeCell ref="B7:C7"/>
    <mergeCell ref="B8:C8"/>
    <mergeCell ref="E7:F7"/>
    <mergeCell ref="E8:F8"/>
    <mergeCell ref="Q7:R7"/>
    <mergeCell ref="Q8:R8"/>
    <mergeCell ref="H7:I7"/>
    <mergeCell ref="H8:I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N8:O8"/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alignWithMargins="0">
    <oddFooter>&amp;L&amp;"Arial,Italic"&amp;9MSDE-DBS  10 / 2009 revised 1-20-2010
&amp;C- 3 -&amp;R&amp;"Arial,Italic"&amp;9Selected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workbookViewId="0" topLeftCell="A23">
      <selection activeCell="B23" sqref="B23"/>
    </sheetView>
  </sheetViews>
  <sheetFormatPr defaultColWidth="9.140625" defaultRowHeight="12.75"/>
  <cols>
    <col min="1" max="1" width="13.57421875" style="3" customWidth="1"/>
    <col min="2" max="2" width="12.8515625" style="0" customWidth="1"/>
    <col min="3" max="3" width="6.140625" style="0" bestFit="1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9.71093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09" t="s">
        <v>112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3" spans="1:42" ht="12.75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6"/>
      <c r="AO3" s="16"/>
      <c r="AP3" s="13"/>
    </row>
    <row r="4" spans="1:42" ht="12.75">
      <c r="A4" s="209" t="s">
        <v>195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12"/>
      <c r="C6" s="212"/>
      <c r="D6" s="6"/>
      <c r="E6" s="3"/>
      <c r="F6" s="3"/>
      <c r="G6" s="3"/>
      <c r="H6" s="212" t="s">
        <v>26</v>
      </c>
      <c r="I6" s="212"/>
      <c r="J6" s="3"/>
      <c r="K6" s="212" t="s">
        <v>27</v>
      </c>
      <c r="L6" s="212"/>
      <c r="M6" s="3"/>
      <c r="N6" s="212" t="s">
        <v>30</v>
      </c>
      <c r="O6" s="212"/>
      <c r="P6" s="3"/>
      <c r="Q6" s="212" t="s">
        <v>32</v>
      </c>
      <c r="R6" s="212"/>
      <c r="S6" s="6"/>
      <c r="T6" s="3"/>
      <c r="U6" s="3"/>
      <c r="V6" s="3"/>
      <c r="W6" s="212" t="s">
        <v>36</v>
      </c>
      <c r="X6" s="212"/>
      <c r="Y6" s="6"/>
      <c r="Z6" s="3"/>
      <c r="AA6" s="3"/>
      <c r="AB6" s="3"/>
      <c r="AC6" s="212" t="s">
        <v>36</v>
      </c>
      <c r="AD6" s="212"/>
      <c r="AE6" s="6"/>
      <c r="AF6" s="3"/>
      <c r="AG6" s="3"/>
      <c r="AH6" s="3"/>
      <c r="AI6" s="212"/>
      <c r="AJ6" s="212"/>
      <c r="AK6" s="6"/>
      <c r="AL6" s="3"/>
      <c r="AM6" s="3"/>
    </row>
    <row r="7" spans="1:39" ht="12.75">
      <c r="A7" s="3" t="s">
        <v>115</v>
      </c>
      <c r="B7" s="209" t="s">
        <v>102</v>
      </c>
      <c r="C7" s="209"/>
      <c r="D7" s="6"/>
      <c r="E7" s="209" t="s">
        <v>24</v>
      </c>
      <c r="F7" s="209"/>
      <c r="G7" s="6"/>
      <c r="H7" s="209" t="s">
        <v>24</v>
      </c>
      <c r="I7" s="209"/>
      <c r="J7" s="6"/>
      <c r="K7" s="209" t="s">
        <v>29</v>
      </c>
      <c r="L7" s="209"/>
      <c r="M7" s="6"/>
      <c r="N7" s="209" t="s">
        <v>27</v>
      </c>
      <c r="O7" s="209"/>
      <c r="P7" s="6"/>
      <c r="Q7" s="209" t="s">
        <v>27</v>
      </c>
      <c r="R7" s="209"/>
      <c r="S7" s="6"/>
      <c r="T7" s="209" t="s">
        <v>34</v>
      </c>
      <c r="U7" s="209"/>
      <c r="V7" s="6"/>
      <c r="W7" s="209" t="s">
        <v>38</v>
      </c>
      <c r="X7" s="209"/>
      <c r="Y7" s="6"/>
      <c r="Z7" s="209" t="s">
        <v>40</v>
      </c>
      <c r="AA7" s="209"/>
      <c r="AB7" s="6"/>
      <c r="AC7" s="209" t="s">
        <v>41</v>
      </c>
      <c r="AD7" s="209"/>
      <c r="AE7" s="6"/>
      <c r="AF7" s="209" t="s">
        <v>43</v>
      </c>
      <c r="AG7" s="209"/>
      <c r="AH7" s="6"/>
      <c r="AI7" s="209" t="s">
        <v>104</v>
      </c>
      <c r="AJ7" s="209"/>
      <c r="AK7" s="6"/>
      <c r="AL7" s="209" t="s">
        <v>47</v>
      </c>
      <c r="AM7" s="209"/>
    </row>
    <row r="8" spans="1:39" ht="12.75">
      <c r="A8" t="s">
        <v>35</v>
      </c>
      <c r="B8" s="211" t="s">
        <v>103</v>
      </c>
      <c r="C8" s="211"/>
      <c r="D8" s="6"/>
      <c r="E8" s="211" t="s">
        <v>25</v>
      </c>
      <c r="F8" s="211"/>
      <c r="G8" s="6"/>
      <c r="H8" s="211" t="s">
        <v>25</v>
      </c>
      <c r="I8" s="211"/>
      <c r="J8" s="6"/>
      <c r="K8" s="211" t="s">
        <v>28</v>
      </c>
      <c r="L8" s="211"/>
      <c r="M8" s="6"/>
      <c r="N8" s="211" t="s">
        <v>31</v>
      </c>
      <c r="O8" s="211"/>
      <c r="P8" s="6"/>
      <c r="Q8" s="211" t="s">
        <v>33</v>
      </c>
      <c r="R8" s="211"/>
      <c r="S8" s="6"/>
      <c r="T8" s="211" t="s">
        <v>35</v>
      </c>
      <c r="U8" s="211"/>
      <c r="V8" s="6"/>
      <c r="W8" s="211" t="s">
        <v>39</v>
      </c>
      <c r="X8" s="211"/>
      <c r="Y8" s="6"/>
      <c r="Z8" s="211" t="s">
        <v>39</v>
      </c>
      <c r="AA8" s="211"/>
      <c r="AB8" s="6"/>
      <c r="AC8" s="211" t="s">
        <v>42</v>
      </c>
      <c r="AD8" s="211"/>
      <c r="AE8" s="6"/>
      <c r="AF8" s="211" t="s">
        <v>44</v>
      </c>
      <c r="AG8" s="211"/>
      <c r="AH8" s="6"/>
      <c r="AI8" s="211" t="s">
        <v>44</v>
      </c>
      <c r="AJ8" s="211"/>
      <c r="AK8" s="6"/>
      <c r="AL8" s="211" t="s">
        <v>48</v>
      </c>
      <c r="AM8" s="211"/>
    </row>
    <row r="9" spans="1:39" ht="13.5" thickBot="1">
      <c r="A9" s="4" t="s">
        <v>116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6" t="s">
        <v>76</v>
      </c>
      <c r="B10" s="40">
        <f>+E10+H10+K10+N10+Q10+T10+W10+Z10+AC10+AF10+AI10+AL10</f>
        <v>12605.80093052874</v>
      </c>
      <c r="C10" s="79"/>
      <c r="D10" s="12"/>
      <c r="E10" s="12">
        <f>'Tbl 10'!C9/Tbl11!E9</f>
        <v>376.9165676500911</v>
      </c>
      <c r="F10" s="11"/>
      <c r="G10" s="12"/>
      <c r="H10" s="12">
        <f>'Tbl 10'!D9/Tbl11!E9</f>
        <v>912.316058355368</v>
      </c>
      <c r="I10" s="11"/>
      <c r="J10" s="12"/>
      <c r="K10" s="12">
        <f>'Tbl 10'!E9/Tbl11!E9</f>
        <v>5093.256214476284</v>
      </c>
      <c r="L10" s="11"/>
      <c r="M10" s="12"/>
      <c r="N10" s="12">
        <f>'Tbl 10'!F9/Tbl11!E9</f>
        <v>287.6000964522615</v>
      </c>
      <c r="O10" s="11"/>
      <c r="P10" s="12"/>
      <c r="Q10" s="12">
        <f>'Tbl 10'!G9/Tbl11!E9</f>
        <v>192.52905674295263</v>
      </c>
      <c r="R10" s="11"/>
      <c r="S10" s="12"/>
      <c r="T10" s="12">
        <f>'Tbl 10'!H9/Tbl11!E9</f>
        <v>1397.5480338524378</v>
      </c>
      <c r="U10" s="11"/>
      <c r="V10" s="12"/>
      <c r="W10" s="12">
        <f>'Tbl 10'!I9/Tbl11!E9</f>
        <v>103.62080021794242</v>
      </c>
      <c r="X10" s="11"/>
      <c r="Y10" s="12"/>
      <c r="Z10" s="12">
        <f>'Tbl 10'!J9/Tbl11!E9</f>
        <v>70.66991339572688</v>
      </c>
      <c r="AA10" s="11"/>
      <c r="AB10" s="12"/>
      <c r="AC10" s="12">
        <f>'Tbl 10'!K9/Tbl11!E9</f>
        <v>636.1986842694679</v>
      </c>
      <c r="AD10" s="11"/>
      <c r="AE10" s="12"/>
      <c r="AF10" s="12">
        <f>'Tbl 10'!L9/Tbl11!E9</f>
        <v>894.5256799936366</v>
      </c>
      <c r="AG10" s="11"/>
      <c r="AH10" s="12"/>
      <c r="AI10" s="12">
        <f>'Tbl 10'!M9/Tbl11!E9</f>
        <v>275.8786844550534</v>
      </c>
      <c r="AJ10" s="11"/>
      <c r="AK10" s="12"/>
      <c r="AL10" s="12">
        <f>('Tbl 10'!N9-'Tbl 10'!O9)/Tbl11!E9</f>
        <v>2364.741140667517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12187.278883444415</v>
      </c>
      <c r="C12" s="35">
        <f>RANK(B12,B$12:B39)</f>
        <v>9</v>
      </c>
      <c r="D12" s="35"/>
      <c r="E12" s="2">
        <f>'Tbl 10'!C11/Tbl11!E11</f>
        <v>242.53534520796077</v>
      </c>
      <c r="F12" s="35">
        <f>RANK(E12,E$12:E$39)</f>
        <v>20</v>
      </c>
      <c r="G12" s="35"/>
      <c r="H12" s="2">
        <f>'Tbl 10'!D11/Tbl11!E11</f>
        <v>786.6889842316713</v>
      </c>
      <c r="I12" s="35">
        <f>RANK(H12,H$12:H$39)</f>
        <v>19</v>
      </c>
      <c r="J12" s="35"/>
      <c r="K12" s="2">
        <f>'Tbl 10'!E11/Tbl11!E11</f>
        <v>4788.912708715543</v>
      </c>
      <c r="L12" s="35">
        <f>RANK(K12,K$12:K$39)</f>
        <v>14</v>
      </c>
      <c r="M12" s="35"/>
      <c r="N12" s="2">
        <f>'Tbl 10'!F11/Tbl11!E11</f>
        <v>339.3102714753489</v>
      </c>
      <c r="O12" s="35">
        <f>RANK(N12,N$12:N$39)</f>
        <v>7</v>
      </c>
      <c r="P12" s="35"/>
      <c r="Q12" s="2">
        <f>'Tbl 10'!G11/Tbl11!E11</f>
        <v>156.90311534799469</v>
      </c>
      <c r="R12" s="35">
        <f>RANK(Q12,Q$12:Q$39)</f>
        <v>9</v>
      </c>
      <c r="S12" s="35"/>
      <c r="T12" s="2">
        <f>'Tbl 10'!H11/Tbl11!E11</f>
        <v>1453.4570632358748</v>
      </c>
      <c r="U12" s="35">
        <f>RANK(T12,T$12:T$39)</f>
        <v>6</v>
      </c>
      <c r="V12" s="35"/>
      <c r="W12" s="2">
        <f>'Tbl 10'!I11/Tbl11!E11</f>
        <v>64.09917558811918</v>
      </c>
      <c r="X12" s="32">
        <f>RANK(W12,W$12:W$39)</f>
        <v>16</v>
      </c>
      <c r="Y12" s="32"/>
      <c r="Z12" s="2">
        <f>'Tbl 10'!J11/Tbl11!E11</f>
        <v>63.807888808899</v>
      </c>
      <c r="AA12" s="32">
        <f>RANK(Z12,Z$12:Z$39)</f>
        <v>18</v>
      </c>
      <c r="AB12" s="32"/>
      <c r="AC12" s="2">
        <f>'Tbl 10'!K11/Tbl11!E11</f>
        <v>661.829097094819</v>
      </c>
      <c r="AD12" s="32">
        <f>RANK(AC12,AC$12:AC$39)</f>
        <v>14</v>
      </c>
      <c r="AE12" s="32"/>
      <c r="AF12" s="2">
        <f>'Tbl 10'!L11/Tbl11!E11</f>
        <v>881.0088235294116</v>
      </c>
      <c r="AG12" s="32">
        <f>RANK(AF12,AF$12:AF$39)</f>
        <v>10</v>
      </c>
      <c r="AH12" s="32"/>
      <c r="AI12" s="2">
        <f>'Tbl 10'!M11/Tbl11!E11</f>
        <v>185.67337381853648</v>
      </c>
      <c r="AJ12" s="3">
        <f>RANK(AI12,AI$12:AI$39)</f>
        <v>20</v>
      </c>
      <c r="AK12" s="3"/>
      <c r="AL12" s="2">
        <f>('Tbl 10'!N11-'Tbl 10'!O11)/Tbl11!E11</f>
        <v>2563.053036390237</v>
      </c>
      <c r="AM12" s="3">
        <f>RANK(AL12,AL$12:AL$39)</f>
        <v>2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11549.084851412785</v>
      </c>
      <c r="C13" s="35">
        <f>RANK(B13,B$12:B40)</f>
        <v>13</v>
      </c>
      <c r="D13" s="35"/>
      <c r="E13" s="2">
        <f>'Tbl 10'!C12/Tbl11!E12</f>
        <v>353.8816138676962</v>
      </c>
      <c r="F13" s="35">
        <f aca="true" t="shared" si="0" ref="F13:F39">RANK(E13,E$12:E$39)</f>
        <v>5</v>
      </c>
      <c r="G13" s="35"/>
      <c r="H13" s="2">
        <f>'Tbl 10'!D12/Tbl11!E12</f>
        <v>833.9072683895852</v>
      </c>
      <c r="I13" s="35">
        <f aca="true" t="shared" si="1" ref="I13:I39">RANK(H13,H$12:H$39)</f>
        <v>14</v>
      </c>
      <c r="J13" s="35"/>
      <c r="K13" s="2">
        <f>'Tbl 10'!E12/Tbl11!E12</f>
        <v>4918.025533392675</v>
      </c>
      <c r="L13" s="35">
        <f aca="true" t="shared" si="2" ref="L13:L39">RANK(K13,K$12:K$39)</f>
        <v>11</v>
      </c>
      <c r="M13" s="35"/>
      <c r="N13" s="2">
        <f>'Tbl 10'!F12/Tbl11!E12</f>
        <v>209.24183297818973</v>
      </c>
      <c r="O13" s="35">
        <f aca="true" t="shared" si="3" ref="O13:O39">RANK(N13,N$12:N$39)</f>
        <v>23</v>
      </c>
      <c r="P13" s="35"/>
      <c r="Q13" s="2">
        <f>'Tbl 10'!G12/Tbl11!E12</f>
        <v>152.3734480982779</v>
      </c>
      <c r="R13" s="35">
        <f aca="true" t="shared" si="4" ref="R13:R39">RANK(Q13,Q$12:Q$39)</f>
        <v>10</v>
      </c>
      <c r="S13" s="35"/>
      <c r="T13" s="2">
        <f>'Tbl 10'!H12/Tbl11!E12</f>
        <v>1216.4966903018762</v>
      </c>
      <c r="U13" s="35">
        <f aca="true" t="shared" si="5" ref="U13:U39">RANK(T13,T$12:T$39)</f>
        <v>12</v>
      </c>
      <c r="V13" s="35"/>
      <c r="W13" s="2">
        <f>'Tbl 10'!I12/Tbl11!E12</f>
        <v>64.1160331055333</v>
      </c>
      <c r="X13" s="32">
        <f aca="true" t="shared" si="6" ref="X13:X39">RANK(W13,W$12:W$39)</f>
        <v>15</v>
      </c>
      <c r="Y13" s="3"/>
      <c r="Z13" s="2">
        <f>'Tbl 10'!J12/Tbl11!E12</f>
        <v>0</v>
      </c>
      <c r="AA13" s="32">
        <f aca="true" t="shared" si="7" ref="AA13:AA39">RANK(Z13,Z$12:Z$39)</f>
        <v>22</v>
      </c>
      <c r="AB13" s="3"/>
      <c r="AC13" s="2">
        <f>'Tbl 10'!K12/Tbl11!E12</f>
        <v>545.8944697110021</v>
      </c>
      <c r="AD13" s="32">
        <f aca="true" t="shared" si="8" ref="AD13:AD39">RANK(AC13,AC$12:AC$39)</f>
        <v>19</v>
      </c>
      <c r="AE13" s="32"/>
      <c r="AF13" s="2">
        <f>'Tbl 10'!L12/Tbl11!E12</f>
        <v>871.7978938004056</v>
      </c>
      <c r="AG13" s="32">
        <f aca="true" t="shared" si="9" ref="AG13:AG39">RANK(AF13,AF$12:AF$39)</f>
        <v>13</v>
      </c>
      <c r="AH13" s="32"/>
      <c r="AI13" s="2">
        <f>'Tbl 10'!M12/Tbl11!E12</f>
        <v>179.05153600821282</v>
      </c>
      <c r="AJ13" s="3">
        <f aca="true" t="shared" si="10" ref="AJ13:AJ39">RANK(AI13,AI$12:AI$39)</f>
        <v>22</v>
      </c>
      <c r="AK13" s="3"/>
      <c r="AL13" s="2">
        <f>('Tbl 10'!N12-'Tbl 10'!O12)/Tbl11!E12</f>
        <v>2204.29853175933</v>
      </c>
      <c r="AM13" s="3">
        <f aca="true" t="shared" si="11" ref="AM13:AM39">RANK(AL13,AL$12:AL$39)</f>
        <v>9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14770.2050164371</v>
      </c>
      <c r="C14" s="35">
        <f>RANK(B14,B$12:B41)</f>
        <v>1</v>
      </c>
      <c r="D14" s="35"/>
      <c r="E14" s="2">
        <f>'Tbl 10'!C13/Tbl11!E13</f>
        <v>782.1403921606923</v>
      </c>
      <c r="F14" s="35">
        <f t="shared" si="0"/>
        <v>1</v>
      </c>
      <c r="G14" s="35"/>
      <c r="H14" s="2">
        <f>'Tbl 10'!D13/Tbl11!E13</f>
        <v>1119.628207641072</v>
      </c>
      <c r="I14" s="35">
        <f t="shared" si="1"/>
        <v>1</v>
      </c>
      <c r="J14" s="35"/>
      <c r="K14" s="2">
        <f>'Tbl 10'!E13/Tbl11!E13</f>
        <v>5196.666216718621</v>
      </c>
      <c r="L14" s="35">
        <f t="shared" si="2"/>
        <v>6</v>
      </c>
      <c r="M14" s="35"/>
      <c r="N14" s="2">
        <f>'Tbl 10'!F13/Tbl11!E13</f>
        <v>390.44774927161285</v>
      </c>
      <c r="O14" s="35">
        <f t="shared" si="3"/>
        <v>3</v>
      </c>
      <c r="P14" s="35"/>
      <c r="Q14" s="2">
        <f>'Tbl 10'!G13/Tbl11!E13</f>
        <v>684.0291900307398</v>
      </c>
      <c r="R14" s="35">
        <f t="shared" si="4"/>
        <v>1</v>
      </c>
      <c r="S14" s="35"/>
      <c r="T14" s="2">
        <f>'Tbl 10'!H13/Tbl11!E13</f>
        <v>2084.0308361821285</v>
      </c>
      <c r="U14" s="35">
        <f t="shared" si="5"/>
        <v>1</v>
      </c>
      <c r="V14" s="35"/>
      <c r="W14" s="2">
        <f>'Tbl 10'!I13/Tbl11!E13</f>
        <v>197.56195897595433</v>
      </c>
      <c r="X14" s="32">
        <f t="shared" si="6"/>
        <v>2</v>
      </c>
      <c r="Y14" s="32"/>
      <c r="Z14" s="2">
        <f>'Tbl 10'!J13/Tbl11!E13</f>
        <v>0</v>
      </c>
      <c r="AA14" s="32">
        <f t="shared" si="7"/>
        <v>22</v>
      </c>
      <c r="AB14" s="32"/>
      <c r="AC14" s="2">
        <f>'Tbl 10'!K13/Tbl11!E13</f>
        <v>475.8203303881639</v>
      </c>
      <c r="AD14" s="32">
        <f t="shared" si="8"/>
        <v>22</v>
      </c>
      <c r="AE14" s="32"/>
      <c r="AF14" s="2">
        <f>'Tbl 10'!L13/Tbl11!E13</f>
        <v>1048.9328159581821</v>
      </c>
      <c r="AG14" s="32">
        <f t="shared" si="9"/>
        <v>3</v>
      </c>
      <c r="AH14" s="32"/>
      <c r="AI14" s="2">
        <f>'Tbl 10'!M13/Tbl11!E13</f>
        <v>328.3271572430312</v>
      </c>
      <c r="AJ14" s="3">
        <f t="shared" si="10"/>
        <v>5</v>
      </c>
      <c r="AK14" s="3"/>
      <c r="AL14" s="2">
        <f>('Tbl 10'!N13-'Tbl 10'!O13)/Tbl11!E13</f>
        <v>2462.620161866903</v>
      </c>
      <c r="AM14" s="3">
        <f t="shared" si="11"/>
        <v>4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11670.367012368917</v>
      </c>
      <c r="C15" s="35">
        <f>RANK(B15,B$12:B42)</f>
        <v>11</v>
      </c>
      <c r="D15" s="35"/>
      <c r="E15" s="2">
        <f>'Tbl 10'!C14/Tbl11!E14</f>
        <v>369.9462350528211</v>
      </c>
      <c r="F15" s="35">
        <f t="shared" si="0"/>
        <v>4</v>
      </c>
      <c r="G15" s="35"/>
      <c r="H15" s="2">
        <f>'Tbl 10'!D14/Tbl11!E14</f>
        <v>783.7791917746206</v>
      </c>
      <c r="I15" s="35">
        <f t="shared" si="1"/>
        <v>20</v>
      </c>
      <c r="J15" s="35"/>
      <c r="K15" s="2">
        <f>'Tbl 10'!E14/Tbl11!E14</f>
        <v>4518.8064138938</v>
      </c>
      <c r="L15" s="35">
        <f t="shared" si="2"/>
        <v>20</v>
      </c>
      <c r="M15" s="35"/>
      <c r="N15" s="2">
        <f>'Tbl 10'!F14/Tbl11!E14</f>
        <v>257.3720204046947</v>
      </c>
      <c r="O15" s="35">
        <f t="shared" si="3"/>
        <v>18</v>
      </c>
      <c r="P15" s="35"/>
      <c r="Q15" s="2">
        <f>'Tbl 10'!G14/Tbl11!E14</f>
        <v>111.05833582713191</v>
      </c>
      <c r="R15" s="35">
        <f t="shared" si="4"/>
        <v>13</v>
      </c>
      <c r="S15" s="35"/>
      <c r="T15" s="2">
        <f>'Tbl 10'!H14/Tbl11!E14</f>
        <v>1302.9942317479552</v>
      </c>
      <c r="U15" s="35">
        <f t="shared" si="5"/>
        <v>8</v>
      </c>
      <c r="V15" s="35"/>
      <c r="W15" s="2">
        <f>'Tbl 10'!I14/Tbl11!E14</f>
        <v>79.47304808210562</v>
      </c>
      <c r="X15" s="32">
        <f t="shared" si="6"/>
        <v>12</v>
      </c>
      <c r="Y15" s="32"/>
      <c r="Z15" s="2">
        <f>'Tbl 10'!J14/Tbl11!E14</f>
        <v>135.64538822625033</v>
      </c>
      <c r="AA15" s="32">
        <f t="shared" si="7"/>
        <v>1</v>
      </c>
      <c r="AB15" s="3"/>
      <c r="AC15" s="2">
        <f>'Tbl 10'!K14/Tbl11!E14</f>
        <v>473.25813806184715</v>
      </c>
      <c r="AD15" s="32">
        <f t="shared" si="8"/>
        <v>23</v>
      </c>
      <c r="AE15" s="3"/>
      <c r="AF15" s="2">
        <f>'Tbl 10'!L14/Tbl11!E14</f>
        <v>850.3671452971224</v>
      </c>
      <c r="AG15" s="32">
        <f t="shared" si="9"/>
        <v>15</v>
      </c>
      <c r="AH15" s="32"/>
      <c r="AI15" s="2">
        <f>'Tbl 10'!M14/Tbl11!E14</f>
        <v>268.38694468211276</v>
      </c>
      <c r="AJ15" s="3">
        <f t="shared" si="10"/>
        <v>11</v>
      </c>
      <c r="AK15" s="3"/>
      <c r="AL15" s="2">
        <f>('Tbl 10'!N14-'Tbl 10'!O14)/Tbl11!E14</f>
        <v>2519.279919318454</v>
      </c>
      <c r="AM15" s="3">
        <f t="shared" si="11"/>
        <v>3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11036.42888702563</v>
      </c>
      <c r="C16" s="35">
        <f>RANK(B16,B$12:B43)</f>
        <v>18</v>
      </c>
      <c r="D16" s="35"/>
      <c r="E16" s="2">
        <f>'Tbl 10'!C15/Tbl11!E15</f>
        <v>297.0395410302213</v>
      </c>
      <c r="F16" s="35">
        <f t="shared" si="0"/>
        <v>13</v>
      </c>
      <c r="G16" s="35"/>
      <c r="H16" s="2">
        <f>'Tbl 10'!D15/Tbl11!E15</f>
        <v>645.3550848796375</v>
      </c>
      <c r="I16" s="35">
        <f t="shared" si="1"/>
        <v>23</v>
      </c>
      <c r="J16" s="35"/>
      <c r="K16" s="2">
        <f>'Tbl 10'!E15/Tbl11!E15</f>
        <v>4809.37975465714</v>
      </c>
      <c r="L16" s="35">
        <f t="shared" si="2"/>
        <v>13</v>
      </c>
      <c r="M16" s="35"/>
      <c r="N16" s="2">
        <f>'Tbl 10'!F15/Tbl11!E15</f>
        <v>193.95843206591084</v>
      </c>
      <c r="O16" s="35">
        <f t="shared" si="3"/>
        <v>24</v>
      </c>
      <c r="P16" s="35"/>
      <c r="Q16" s="2">
        <f>'Tbl 10'!G15/Tbl11!E15</f>
        <v>49.38532378209569</v>
      </c>
      <c r="R16" s="35">
        <f t="shared" si="4"/>
        <v>23</v>
      </c>
      <c r="S16" s="35"/>
      <c r="T16" s="2">
        <f>'Tbl 10'!H15/Tbl11!E15</f>
        <v>1276.9525239084735</v>
      </c>
      <c r="U16" s="35">
        <f t="shared" si="5"/>
        <v>9</v>
      </c>
      <c r="V16" s="35"/>
      <c r="W16" s="2">
        <f>'Tbl 10'!I15/Tbl11!E15</f>
        <v>72.67219629859163</v>
      </c>
      <c r="X16" s="32">
        <f t="shared" si="6"/>
        <v>13</v>
      </c>
      <c r="Y16" s="32"/>
      <c r="Z16" s="2">
        <f>'Tbl 10'!J15/Tbl11!E15</f>
        <v>66.064015772909</v>
      </c>
      <c r="AA16" s="32">
        <f t="shared" si="7"/>
        <v>17</v>
      </c>
      <c r="AB16" s="32"/>
      <c r="AC16" s="2">
        <f>'Tbl 10'!K15/Tbl11!E15</f>
        <v>700.3397263436744</v>
      </c>
      <c r="AD16" s="32">
        <f t="shared" si="8"/>
        <v>13</v>
      </c>
      <c r="AE16" s="32"/>
      <c r="AF16" s="2">
        <f>'Tbl 10'!L15/Tbl11!E15</f>
        <v>906.2895319164451</v>
      </c>
      <c r="AG16" s="32">
        <f t="shared" si="9"/>
        <v>6</v>
      </c>
      <c r="AH16" s="32"/>
      <c r="AI16" s="2">
        <f>'Tbl 10'!M15/Tbl11!E15</f>
        <v>196.29361245792475</v>
      </c>
      <c r="AJ16" s="3">
        <f t="shared" si="10"/>
        <v>19</v>
      </c>
      <c r="AK16" s="3"/>
      <c r="AL16" s="2">
        <f>('Tbl 10'!N15-'Tbl 10'!O15)/Tbl11!E15</f>
        <v>1822.6991439126057</v>
      </c>
      <c r="AM16" s="3">
        <f t="shared" si="11"/>
        <v>21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 ht="12.75">
      <c r="A18" s="3" t="s">
        <v>56</v>
      </c>
      <c r="B18" s="2">
        <f>+E18+H18+K18+N18+Q18+T18+W18+Z18+AC18+AF18+AI18+AL18</f>
        <v>10775.11151323803</v>
      </c>
      <c r="C18" s="35">
        <f>RANK(B18,B$12:B45)</f>
        <v>22</v>
      </c>
      <c r="D18" s="35"/>
      <c r="E18" s="2">
        <f>'Tbl 10'!C17/Tbl11!E17</f>
        <v>309.81805088627084</v>
      </c>
      <c r="F18" s="35">
        <f t="shared" si="0"/>
        <v>9</v>
      </c>
      <c r="G18" s="35"/>
      <c r="H18" s="2">
        <f>'Tbl 10'!D17/Tbl11!E17</f>
        <v>817.9974839457811</v>
      </c>
      <c r="I18" s="35">
        <f t="shared" si="1"/>
        <v>16</v>
      </c>
      <c r="J18" s="35"/>
      <c r="K18" s="2">
        <f>'Tbl 10'!E17/Tbl11!E17</f>
        <v>4596.589473889359</v>
      </c>
      <c r="L18" s="35">
        <f t="shared" si="2"/>
        <v>19</v>
      </c>
      <c r="M18" s="35"/>
      <c r="N18" s="2">
        <f>'Tbl 10'!F17/Tbl11!E17</f>
        <v>307.82487015328246</v>
      </c>
      <c r="O18" s="35">
        <f t="shared" si="3"/>
        <v>11</v>
      </c>
      <c r="P18" s="35"/>
      <c r="Q18" s="2">
        <f>'Tbl 10'!G17/Tbl11!E17</f>
        <v>182.5609690024459</v>
      </c>
      <c r="R18" s="35">
        <f t="shared" si="4"/>
        <v>7</v>
      </c>
      <c r="S18" s="35"/>
      <c r="T18" s="2">
        <f>'Tbl 10'!H17/Tbl11!E17</f>
        <v>983.9924596330185</v>
      </c>
      <c r="U18" s="35">
        <f t="shared" si="5"/>
        <v>21</v>
      </c>
      <c r="V18" s="35"/>
      <c r="W18" s="2">
        <f>'Tbl 10'!I17/Tbl11!E17</f>
        <v>148.95658588398084</v>
      </c>
      <c r="X18" s="32">
        <f t="shared" si="6"/>
        <v>5</v>
      </c>
      <c r="Y18" s="32"/>
      <c r="Z18" s="2">
        <f>'Tbl 10'!J17/Tbl11!E17</f>
        <v>113.4169029730757</v>
      </c>
      <c r="AA18" s="32">
        <f t="shared" si="7"/>
        <v>6</v>
      </c>
      <c r="AB18" s="3"/>
      <c r="AC18" s="2">
        <f>'Tbl 10'!K17/Tbl11!E17</f>
        <v>707.3696689761355</v>
      </c>
      <c r="AD18" s="32">
        <f t="shared" si="8"/>
        <v>12</v>
      </c>
      <c r="AE18" s="32"/>
      <c r="AF18" s="2">
        <f>'Tbl 10'!L17/Tbl11!E17</f>
        <v>674.6928464934077</v>
      </c>
      <c r="AG18" s="32">
        <f t="shared" si="9"/>
        <v>24</v>
      </c>
      <c r="AH18" s="32"/>
      <c r="AI18" s="2">
        <f>'Tbl 10'!M17/Tbl11!E17</f>
        <v>131.50263981056509</v>
      </c>
      <c r="AJ18" s="3">
        <f t="shared" si="10"/>
        <v>24</v>
      </c>
      <c r="AK18" s="3"/>
      <c r="AL18" s="2">
        <f>('Tbl 10'!N17-'Tbl 10'!O17)/Tbl11!E17</f>
        <v>1800.3895615907074</v>
      </c>
      <c r="AM18" s="3">
        <f t="shared" si="11"/>
        <v>22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10932.994967030214</v>
      </c>
      <c r="C19" s="35">
        <f>RANK(B19,B$12:B46)</f>
        <v>19</v>
      </c>
      <c r="D19" s="35"/>
      <c r="E19" s="2">
        <f>'Tbl 10'!C18/Tbl11!E18</f>
        <v>201.23406435238653</v>
      </c>
      <c r="F19" s="35">
        <f t="shared" si="0"/>
        <v>24</v>
      </c>
      <c r="G19" s="35"/>
      <c r="H19" s="2">
        <f>'Tbl 10'!D18/Tbl11!E18</f>
        <v>887.9835452396417</v>
      </c>
      <c r="I19" s="35">
        <f t="shared" si="1"/>
        <v>10</v>
      </c>
      <c r="J19" s="35"/>
      <c r="K19" s="2">
        <f>'Tbl 10'!E18/Tbl11!E18</f>
        <v>4671.910471534429</v>
      </c>
      <c r="L19" s="35">
        <f t="shared" si="2"/>
        <v>17</v>
      </c>
      <c r="M19" s="35"/>
      <c r="N19" s="2">
        <f>'Tbl 10'!F18/Tbl11!E18</f>
        <v>251.65528068773315</v>
      </c>
      <c r="O19" s="35">
        <f t="shared" si="3"/>
        <v>20</v>
      </c>
      <c r="P19" s="35"/>
      <c r="Q19" s="2">
        <f>'Tbl 10'!G18/Tbl11!E18</f>
        <v>66.3306487084415</v>
      </c>
      <c r="R19" s="35">
        <f t="shared" si="4"/>
        <v>21</v>
      </c>
      <c r="S19" s="35"/>
      <c r="T19" s="2">
        <f>'Tbl 10'!H18/Tbl11!E18</f>
        <v>1051.6781538415469</v>
      </c>
      <c r="U19" s="35">
        <f t="shared" si="5"/>
        <v>16</v>
      </c>
      <c r="V19" s="35"/>
      <c r="W19" s="2">
        <f>'Tbl 10'!I18/Tbl11!E18</f>
        <v>46.68915150755133</v>
      </c>
      <c r="X19" s="32">
        <f t="shared" si="6"/>
        <v>22</v>
      </c>
      <c r="Y19" s="32"/>
      <c r="Z19" s="2">
        <f>'Tbl 10'!J18/Tbl11!E18</f>
        <v>105.76858970159675</v>
      </c>
      <c r="AA19" s="32">
        <f t="shared" si="7"/>
        <v>9</v>
      </c>
      <c r="AB19" s="3"/>
      <c r="AC19" s="2">
        <f>'Tbl 10'!K18/Tbl11!E18</f>
        <v>715.4027813287864</v>
      </c>
      <c r="AD19" s="32">
        <f t="shared" si="8"/>
        <v>11</v>
      </c>
      <c r="AE19" s="3"/>
      <c r="AF19" s="2">
        <f>'Tbl 10'!L18/Tbl11!E18</f>
        <v>859.5411241734157</v>
      </c>
      <c r="AG19" s="32">
        <f t="shared" si="9"/>
        <v>14</v>
      </c>
      <c r="AH19" s="32"/>
      <c r="AI19" s="2">
        <f>'Tbl 10'!M18/Tbl11!E18</f>
        <v>231.0131182888277</v>
      </c>
      <c r="AJ19" s="3">
        <f t="shared" si="10"/>
        <v>14</v>
      </c>
      <c r="AK19" s="3"/>
      <c r="AL19" s="2">
        <f>('Tbl 10'!N18-'Tbl 10'!O18)/Tbl11!E18</f>
        <v>1843.7880376658554</v>
      </c>
      <c r="AM19" s="3">
        <f t="shared" si="11"/>
        <v>20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11077.397361087933</v>
      </c>
      <c r="C20" s="35">
        <f>RANK(B20,B$12:B47)</f>
        <v>17</v>
      </c>
      <c r="D20" s="35"/>
      <c r="E20" s="2">
        <f>'Tbl 10'!C19/Tbl11!E19</f>
        <v>295.04629397443534</v>
      </c>
      <c r="F20" s="35">
        <f t="shared" si="0"/>
        <v>14</v>
      </c>
      <c r="G20" s="35"/>
      <c r="H20" s="2">
        <f>'Tbl 10'!D19/Tbl11!E19</f>
        <v>882.7174321261642</v>
      </c>
      <c r="I20" s="35">
        <f t="shared" si="1"/>
        <v>11</v>
      </c>
      <c r="J20" s="35"/>
      <c r="K20" s="2">
        <f>'Tbl 10'!E19/Tbl11!E19</f>
        <v>4409.324950824214</v>
      </c>
      <c r="L20" s="35">
        <f t="shared" si="2"/>
        <v>23</v>
      </c>
      <c r="M20" s="35"/>
      <c r="N20" s="2">
        <f>'Tbl 10'!F19/Tbl11!E19</f>
        <v>215.90272875179323</v>
      </c>
      <c r="O20" s="35">
        <f t="shared" si="3"/>
        <v>22</v>
      </c>
      <c r="P20" s="35"/>
      <c r="Q20" s="2">
        <f>'Tbl 10'!G19/Tbl11!E19</f>
        <v>114.3037144505509</v>
      </c>
      <c r="R20" s="35">
        <f t="shared" si="4"/>
        <v>12</v>
      </c>
      <c r="S20" s="35"/>
      <c r="T20" s="2">
        <f>'Tbl 10'!H19/Tbl11!E19</f>
        <v>1350.480995034301</v>
      </c>
      <c r="U20" s="35">
        <f t="shared" si="5"/>
        <v>7</v>
      </c>
      <c r="V20" s="35"/>
      <c r="W20" s="2">
        <f>'Tbl 10'!I19/Tbl11!E19</f>
        <v>59.11806988945443</v>
      </c>
      <c r="X20" s="32">
        <f t="shared" si="6"/>
        <v>18</v>
      </c>
      <c r="Y20" s="32"/>
      <c r="Z20" s="2">
        <f>'Tbl 10'!J19/Tbl11!E19</f>
        <v>100.78902724297531</v>
      </c>
      <c r="AA20" s="32">
        <f t="shared" si="7"/>
        <v>10</v>
      </c>
      <c r="AB20" s="32"/>
      <c r="AC20" s="2">
        <f>'Tbl 10'!K19/Tbl11!E19</f>
        <v>615.5521170334941</v>
      </c>
      <c r="AD20" s="32">
        <f t="shared" si="8"/>
        <v>17</v>
      </c>
      <c r="AE20" s="32"/>
      <c r="AF20" s="2">
        <f>'Tbl 10'!L19/Tbl11!E19</f>
        <v>822.3804204344249</v>
      </c>
      <c r="AG20" s="32">
        <f t="shared" si="9"/>
        <v>18</v>
      </c>
      <c r="AH20" s="32"/>
      <c r="AI20" s="2">
        <f>'Tbl 10'!M19/Tbl11!E19</f>
        <v>273.0207221487508</v>
      </c>
      <c r="AJ20" s="3">
        <f t="shared" si="10"/>
        <v>10</v>
      </c>
      <c r="AK20" s="3"/>
      <c r="AL20" s="2">
        <f>('Tbl 10'!N19-'Tbl 10'!O19)/Tbl11!E19</f>
        <v>1938.760889177377</v>
      </c>
      <c r="AM20" s="3">
        <f t="shared" si="11"/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11393.069225073767</v>
      </c>
      <c r="C21" s="35">
        <f>RANK(B21,B$12:B48)</f>
        <v>14</v>
      </c>
      <c r="D21" s="35"/>
      <c r="E21" s="2">
        <f>'Tbl 10'!C20/Tbl11!E20</f>
        <v>318.11673900145666</v>
      </c>
      <c r="F21" s="35">
        <f t="shared" si="0"/>
        <v>8</v>
      </c>
      <c r="G21" s="35"/>
      <c r="H21" s="2">
        <f>'Tbl 10'!D20/Tbl11!E20</f>
        <v>850.9792109062374</v>
      </c>
      <c r="I21" s="35">
        <f t="shared" si="1"/>
        <v>12</v>
      </c>
      <c r="J21" s="35"/>
      <c r="K21" s="2">
        <f>'Tbl 10'!E20/Tbl11!E20</f>
        <v>4770.722457480456</v>
      </c>
      <c r="L21" s="35">
        <f t="shared" si="2"/>
        <v>15</v>
      </c>
      <c r="M21" s="35"/>
      <c r="N21" s="2">
        <f>'Tbl 10'!F20/Tbl11!E20</f>
        <v>378.2499175590244</v>
      </c>
      <c r="O21" s="35">
        <f t="shared" si="3"/>
        <v>5</v>
      </c>
      <c r="P21" s="35"/>
      <c r="Q21" s="2">
        <f>'Tbl 10'!G20/Tbl11!E20</f>
        <v>76.80248859801318</v>
      </c>
      <c r="R21" s="35">
        <f t="shared" si="4"/>
        <v>20</v>
      </c>
      <c r="S21" s="35"/>
      <c r="T21" s="2">
        <f>'Tbl 10'!H20/Tbl11!E20</f>
        <v>1065.3415384177083</v>
      </c>
      <c r="U21" s="35">
        <f t="shared" si="5"/>
        <v>15</v>
      </c>
      <c r="V21" s="35"/>
      <c r="W21" s="2">
        <f>'Tbl 10'!I20/Tbl11!E20</f>
        <v>116.47257772143793</v>
      </c>
      <c r="X21" s="32">
        <f t="shared" si="6"/>
        <v>8</v>
      </c>
      <c r="Y21" s="32"/>
      <c r="Z21" s="2">
        <f>'Tbl 10'!J20/Tbl11!E20</f>
        <v>91.7826899450127</v>
      </c>
      <c r="AA21" s="32">
        <f t="shared" si="7"/>
        <v>14</v>
      </c>
      <c r="AB21" s="3"/>
      <c r="AC21" s="2">
        <f>'Tbl 10'!K20/Tbl11!E20</f>
        <v>840.0595560966915</v>
      </c>
      <c r="AD21" s="32">
        <f t="shared" si="8"/>
        <v>5</v>
      </c>
      <c r="AE21" s="3"/>
      <c r="AF21" s="2">
        <f>'Tbl 10'!L20/Tbl11!E20</f>
        <v>882.4678347464841</v>
      </c>
      <c r="AG21" s="32">
        <f t="shared" si="9"/>
        <v>9</v>
      </c>
      <c r="AH21" s="32"/>
      <c r="AI21" s="2">
        <f>'Tbl 10'!M20/Tbl11!E20</f>
        <v>287.43400747492507</v>
      </c>
      <c r="AJ21" s="3">
        <f t="shared" si="10"/>
        <v>7</v>
      </c>
      <c r="AK21" s="3"/>
      <c r="AL21" s="2">
        <f>('Tbl 10'!N20-'Tbl 10'!O20)/Tbl11!E20</f>
        <v>1714.6402071263174</v>
      </c>
      <c r="AM21" s="3">
        <f t="shared" si="11"/>
        <v>24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12762.088845747843</v>
      </c>
      <c r="C22" s="35">
        <f>RANK(B22,B$12:B49)</f>
        <v>8</v>
      </c>
      <c r="D22" s="35"/>
      <c r="E22" s="2">
        <f>'Tbl 10'!C21/Tbl11!E21</f>
        <v>353.6700947620029</v>
      </c>
      <c r="F22" s="35">
        <f t="shared" si="0"/>
        <v>6</v>
      </c>
      <c r="G22" s="35"/>
      <c r="H22" s="2">
        <f>'Tbl 10'!D21/Tbl11!E21</f>
        <v>986.1346251380176</v>
      </c>
      <c r="I22" s="35">
        <f t="shared" si="1"/>
        <v>6</v>
      </c>
      <c r="J22" s="35"/>
      <c r="K22" s="2">
        <f>'Tbl 10'!E21/Tbl11!E21</f>
        <v>5229.729570355632</v>
      </c>
      <c r="L22" s="35">
        <f t="shared" si="2"/>
        <v>5</v>
      </c>
      <c r="M22" s="35"/>
      <c r="N22" s="2">
        <f>'Tbl 10'!F21/Tbl11!E21</f>
        <v>359.53451836392975</v>
      </c>
      <c r="O22" s="35">
        <f t="shared" si="3"/>
        <v>6</v>
      </c>
      <c r="P22" s="35"/>
      <c r="Q22" s="2">
        <f>'Tbl 10'!G21/Tbl11!E21</f>
        <v>192.26984481357</v>
      </c>
      <c r="R22" s="35">
        <f t="shared" si="4"/>
        <v>6</v>
      </c>
      <c r="S22" s="35"/>
      <c r="T22" s="2">
        <f>'Tbl 10'!H21/Tbl11!E21</f>
        <v>1251.7387723406578</v>
      </c>
      <c r="U22" s="35">
        <f t="shared" si="5"/>
        <v>11</v>
      </c>
      <c r="V22" s="35"/>
      <c r="W22" s="2">
        <f>'Tbl 10'!I21/Tbl11!E21</f>
        <v>122.1922418918427</v>
      </c>
      <c r="X22" s="32">
        <f t="shared" si="6"/>
        <v>7</v>
      </c>
      <c r="Y22" s="3"/>
      <c r="Z22" s="2">
        <f>'Tbl 10'!J21/Tbl11!E21</f>
        <v>97.85173447225694</v>
      </c>
      <c r="AA22" s="32">
        <f t="shared" si="7"/>
        <v>11</v>
      </c>
      <c r="AB22" s="32"/>
      <c r="AC22" s="2">
        <f>'Tbl 10'!K21/Tbl11!E21</f>
        <v>741.7469599718504</v>
      </c>
      <c r="AD22" s="32">
        <f t="shared" si="8"/>
        <v>9</v>
      </c>
      <c r="AE22" s="32"/>
      <c r="AF22" s="2">
        <f>'Tbl 10'!L21/Tbl11!E21</f>
        <v>883.8935777812829</v>
      </c>
      <c r="AG22" s="32">
        <f t="shared" si="9"/>
        <v>8</v>
      </c>
      <c r="AH22" s="32"/>
      <c r="AI22" s="2">
        <f>'Tbl 10'!M21/Tbl11!E21</f>
        <v>199.4471116395889</v>
      </c>
      <c r="AJ22" s="3">
        <f t="shared" si="10"/>
        <v>17</v>
      </c>
      <c r="AK22" s="3"/>
      <c r="AL22" s="2">
        <f>('Tbl 10'!N21-'Tbl 10'!O21)/Tbl11!E21</f>
        <v>2343.8797942172123</v>
      </c>
      <c r="AM22" s="3">
        <f t="shared" si="11"/>
        <v>5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2"/>
      <c r="Y23" s="3"/>
      <c r="Z23" s="2"/>
      <c r="AA23" s="32"/>
      <c r="AB23" s="32"/>
      <c r="AC23" s="2"/>
      <c r="AD23" s="32"/>
      <c r="AE23" s="32"/>
      <c r="AF23" s="2"/>
      <c r="AG23" s="32"/>
      <c r="AH23" s="32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11380.97239071835</v>
      </c>
      <c r="C24" s="35">
        <f>RANK(B24,B$12:B51)</f>
        <v>15</v>
      </c>
      <c r="D24" s="35"/>
      <c r="E24" s="2">
        <f>'Tbl 10'!C23/Tbl11!E23</f>
        <v>215.89029729539362</v>
      </c>
      <c r="F24" s="35">
        <f t="shared" si="0"/>
        <v>23</v>
      </c>
      <c r="G24" s="35"/>
      <c r="H24" s="2">
        <f>'Tbl 10'!D23/Tbl11!E23</f>
        <v>836.4598746315881</v>
      </c>
      <c r="I24" s="35">
        <f t="shared" si="1"/>
        <v>13</v>
      </c>
      <c r="J24" s="35"/>
      <c r="K24" s="2">
        <f>'Tbl 10'!E23/Tbl11!E23</f>
        <v>4886.566878161785</v>
      </c>
      <c r="L24" s="35">
        <f t="shared" si="2"/>
        <v>12</v>
      </c>
      <c r="M24" s="35"/>
      <c r="N24" s="2">
        <f>'Tbl 10'!F23/Tbl11!E23</f>
        <v>295.67836898569095</v>
      </c>
      <c r="O24" s="35">
        <f t="shared" si="3"/>
        <v>13</v>
      </c>
      <c r="P24" s="35"/>
      <c r="Q24" s="2">
        <f>'Tbl 10'!G23/Tbl11!E23</f>
        <v>60.46474501335493</v>
      </c>
      <c r="R24" s="35">
        <f t="shared" si="4"/>
        <v>22</v>
      </c>
      <c r="S24" s="35"/>
      <c r="T24" s="2">
        <f>'Tbl 10'!H23/Tbl11!E23</f>
        <v>1026.2474435367008</v>
      </c>
      <c r="U24" s="35">
        <f t="shared" si="5"/>
        <v>20</v>
      </c>
      <c r="V24" s="35"/>
      <c r="W24" s="2">
        <f>'Tbl 10'!I23/Tbl11!E23</f>
        <v>71.91548647512217</v>
      </c>
      <c r="X24" s="32">
        <f t="shared" si="6"/>
        <v>14</v>
      </c>
      <c r="Y24" s="3"/>
      <c r="Z24" s="2">
        <f>'Tbl 10'!J23/Tbl11!E23</f>
        <v>128.0188210480639</v>
      </c>
      <c r="AA24" s="32">
        <f t="shared" si="7"/>
        <v>2</v>
      </c>
      <c r="AB24" s="3"/>
      <c r="AC24" s="2">
        <f>'Tbl 10'!K23/Tbl11!E23</f>
        <v>476.3534350827411</v>
      </c>
      <c r="AD24" s="32">
        <f t="shared" si="8"/>
        <v>21</v>
      </c>
      <c r="AE24" s="32"/>
      <c r="AF24" s="2">
        <f>'Tbl 10'!L23/Tbl11!E23</f>
        <v>850.3020039012055</v>
      </c>
      <c r="AG24" s="32">
        <f t="shared" si="9"/>
        <v>16</v>
      </c>
      <c r="AH24" s="32"/>
      <c r="AI24" s="2">
        <f>'Tbl 10'!M23/Tbl11!E23</f>
        <v>280.36317103024146</v>
      </c>
      <c r="AJ24" s="3">
        <f t="shared" si="10"/>
        <v>9</v>
      </c>
      <c r="AK24" s="3"/>
      <c r="AL24" s="2">
        <f>('Tbl 10'!N23-'Tbl 10'!O23)/Tbl11!E23</f>
        <v>2252.7118655564623</v>
      </c>
      <c r="AM24" s="3">
        <f t="shared" si="11"/>
        <v>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11648.060421171382</v>
      </c>
      <c r="C25" s="35">
        <f>RANK(B25,B$12:B52)</f>
        <v>12</v>
      </c>
      <c r="D25" s="35"/>
      <c r="E25" s="2">
        <f>'Tbl 10'!C24/Tbl11!E24</f>
        <v>247.54976262103975</v>
      </c>
      <c r="F25" s="35">
        <f t="shared" si="0"/>
        <v>17</v>
      </c>
      <c r="G25" s="35"/>
      <c r="H25" s="2">
        <f>'Tbl 10'!D24/Tbl11!E24</f>
        <v>635.2836396540378</v>
      </c>
      <c r="I25" s="35">
        <f t="shared" si="1"/>
        <v>24</v>
      </c>
      <c r="J25" s="35"/>
      <c r="K25" s="2">
        <f>'Tbl 10'!E24/Tbl11!E24</f>
        <v>5043.079813387232</v>
      </c>
      <c r="L25" s="35">
        <f t="shared" si="2"/>
        <v>7</v>
      </c>
      <c r="M25" s="35"/>
      <c r="N25" s="2">
        <f>'Tbl 10'!F24/Tbl11!E24</f>
        <v>326.79177399642754</v>
      </c>
      <c r="O25" s="35">
        <f t="shared" si="3"/>
        <v>9</v>
      </c>
      <c r="P25" s="35"/>
      <c r="Q25" s="2">
        <f>'Tbl 10'!G24/Tbl11!E24</f>
        <v>100.13666917363918</v>
      </c>
      <c r="R25" s="35">
        <f t="shared" si="4"/>
        <v>15</v>
      </c>
      <c r="S25" s="35"/>
      <c r="T25" s="2">
        <f>'Tbl 10'!H24/Tbl11!E24</f>
        <v>912.6917622449939</v>
      </c>
      <c r="U25" s="35">
        <f t="shared" si="5"/>
        <v>23</v>
      </c>
      <c r="V25" s="35"/>
      <c r="W25" s="2">
        <f>'Tbl 10'!I24/Tbl11!E24</f>
        <v>162.74895647268966</v>
      </c>
      <c r="X25" s="32">
        <f t="shared" si="6"/>
        <v>4</v>
      </c>
      <c r="Y25" s="32"/>
      <c r="Z25" s="2">
        <f>'Tbl 10'!J24/Tbl11!E24</f>
        <v>97.28289696342954</v>
      </c>
      <c r="AA25" s="32">
        <f t="shared" si="7"/>
        <v>12</v>
      </c>
      <c r="AB25" s="3"/>
      <c r="AC25" s="2">
        <f>'Tbl 10'!K24/Tbl11!E24</f>
        <v>978.0618736485851</v>
      </c>
      <c r="AD25" s="32">
        <f t="shared" si="8"/>
        <v>2</v>
      </c>
      <c r="AE25" s="32"/>
      <c r="AF25" s="2">
        <f>'Tbl 10'!L24/Tbl11!E24</f>
        <v>884.2047029237566</v>
      </c>
      <c r="AG25" s="32">
        <f t="shared" si="9"/>
        <v>7</v>
      </c>
      <c r="AH25" s="32"/>
      <c r="AI25" s="2">
        <f>'Tbl 10'!M24/Tbl11!E24</f>
        <v>197.82403168186516</v>
      </c>
      <c r="AJ25" s="3">
        <f t="shared" si="10"/>
        <v>18</v>
      </c>
      <c r="AK25" s="3"/>
      <c r="AL25" s="2">
        <f>('Tbl 10'!N24-'Tbl 10'!O24)/Tbl11!E24</f>
        <v>2062.404538403685</v>
      </c>
      <c r="AM25" s="3">
        <f t="shared" si="11"/>
        <v>15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11122.29922111112</v>
      </c>
      <c r="C26" s="35">
        <f>RANK(B26,B$12:B53)</f>
        <v>16</v>
      </c>
      <c r="D26" s="35"/>
      <c r="E26" s="2">
        <f>'Tbl 10'!C25/Tbl11!E25</f>
        <v>289.67673886739635</v>
      </c>
      <c r="F26" s="35">
        <f t="shared" si="0"/>
        <v>16</v>
      </c>
      <c r="G26" s="35"/>
      <c r="H26" s="2">
        <f>'Tbl 10'!D25/Tbl11!E25</f>
        <v>694.4269458657307</v>
      </c>
      <c r="I26" s="35">
        <f t="shared" si="1"/>
        <v>21</v>
      </c>
      <c r="J26" s="35"/>
      <c r="K26" s="2">
        <f>'Tbl 10'!E25/Tbl11!E25</f>
        <v>4677.220285836757</v>
      </c>
      <c r="L26" s="35">
        <f t="shared" si="2"/>
        <v>16</v>
      </c>
      <c r="M26" s="35"/>
      <c r="N26" s="2">
        <f>'Tbl 10'!F25/Tbl11!E25</f>
        <v>277.9516038979713</v>
      </c>
      <c r="O26" s="35">
        <f t="shared" si="3"/>
        <v>15</v>
      </c>
      <c r="P26" s="35"/>
      <c r="Q26" s="2">
        <f>'Tbl 10'!G25/Tbl11!E25</f>
        <v>46.58203780771673</v>
      </c>
      <c r="R26" s="35">
        <f t="shared" si="4"/>
        <v>24</v>
      </c>
      <c r="S26" s="35"/>
      <c r="T26" s="2">
        <f>'Tbl 10'!H25/Tbl11!E25</f>
        <v>1032.9092666344727</v>
      </c>
      <c r="U26" s="35">
        <f t="shared" si="5"/>
        <v>18</v>
      </c>
      <c r="V26" s="35"/>
      <c r="W26" s="2">
        <f>'Tbl 10'!I25/Tbl11!E25</f>
        <v>43.06425982496026</v>
      </c>
      <c r="X26" s="32">
        <f t="shared" si="6"/>
        <v>23</v>
      </c>
      <c r="Y26" s="32"/>
      <c r="Z26" s="2">
        <f>'Tbl 10'!J25/Tbl11!E25</f>
        <v>87.03616692258859</v>
      </c>
      <c r="AA26" s="32">
        <f t="shared" si="7"/>
        <v>15</v>
      </c>
      <c r="AB26" s="3"/>
      <c r="AC26" s="2">
        <f>'Tbl 10'!K25/Tbl11!E25</f>
        <v>729.5303324452934</v>
      </c>
      <c r="AD26" s="32">
        <f t="shared" si="8"/>
        <v>10</v>
      </c>
      <c r="AE26" s="3"/>
      <c r="AF26" s="2">
        <f>'Tbl 10'!L25/Tbl11!E25</f>
        <v>756.6502650555343</v>
      </c>
      <c r="AG26" s="32">
        <f t="shared" si="9"/>
        <v>23</v>
      </c>
      <c r="AH26" s="32"/>
      <c r="AI26" s="2">
        <f>'Tbl 10'!M25/Tbl11!E25</f>
        <v>283.9381509053125</v>
      </c>
      <c r="AJ26" s="3">
        <f t="shared" si="10"/>
        <v>8</v>
      </c>
      <c r="AK26" s="3"/>
      <c r="AL26" s="2">
        <f>('Tbl 10'!N25-'Tbl 10'!O25)/Tbl11!E25</f>
        <v>2203.3131670473845</v>
      </c>
      <c r="AM26" s="3">
        <f t="shared" si="11"/>
        <v>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12965.218349738676</v>
      </c>
      <c r="C27" s="35">
        <f>RANK(B27,B$12:B54)</f>
        <v>6</v>
      </c>
      <c r="D27" s="35"/>
      <c r="E27" s="2">
        <f>'Tbl 10'!C26/Tbl11!E26</f>
        <v>217.18448969637848</v>
      </c>
      <c r="F27" s="35">
        <f t="shared" si="0"/>
        <v>22</v>
      </c>
      <c r="G27" s="35"/>
      <c r="H27" s="2">
        <f>'Tbl 10'!D26/Tbl11!E26</f>
        <v>996.0604877874437</v>
      </c>
      <c r="I27" s="35">
        <f t="shared" si="1"/>
        <v>5</v>
      </c>
      <c r="J27" s="35"/>
      <c r="K27" s="2">
        <f>'Tbl 10'!E26/Tbl11!E26</f>
        <v>5476.635677945078</v>
      </c>
      <c r="L27" s="35">
        <f t="shared" si="2"/>
        <v>4</v>
      </c>
      <c r="M27" s="35"/>
      <c r="N27" s="2">
        <f>'Tbl 10'!F26/Tbl11!E26</f>
        <v>274.02427416336945</v>
      </c>
      <c r="O27" s="35">
        <f t="shared" si="3"/>
        <v>16</v>
      </c>
      <c r="P27" s="35"/>
      <c r="Q27" s="2">
        <f>'Tbl 10'!G26/Tbl11!E26</f>
        <v>82.73376922074263</v>
      </c>
      <c r="R27" s="35">
        <f t="shared" si="4"/>
        <v>18</v>
      </c>
      <c r="S27" s="35"/>
      <c r="T27" s="2">
        <f>'Tbl 10'!H26/Tbl11!E26</f>
        <v>1681.3942326209167</v>
      </c>
      <c r="U27" s="35">
        <f t="shared" si="5"/>
        <v>2</v>
      </c>
      <c r="V27" s="35"/>
      <c r="W27" s="2">
        <f>'Tbl 10'!I26/Tbl11!E26</f>
        <v>56.32544012715018</v>
      </c>
      <c r="X27" s="32">
        <f t="shared" si="6"/>
        <v>19</v>
      </c>
      <c r="Y27" s="3"/>
      <c r="Z27" s="2">
        <f>'Tbl 10'!J26/Tbl11!E26</f>
        <v>107.5695474479563</v>
      </c>
      <c r="AA27" s="32">
        <f t="shared" si="7"/>
        <v>7</v>
      </c>
      <c r="AB27" s="3"/>
      <c r="AC27" s="2">
        <f>'Tbl 10'!K26/Tbl11!E26</f>
        <v>653.2460719676742</v>
      </c>
      <c r="AD27" s="32">
        <f t="shared" si="8"/>
        <v>15</v>
      </c>
      <c r="AE27" s="32"/>
      <c r="AF27" s="2">
        <f>'Tbl 10'!L26/Tbl11!E26</f>
        <v>813.0699788503504</v>
      </c>
      <c r="AG27" s="32">
        <f t="shared" si="9"/>
        <v>20</v>
      </c>
      <c r="AH27" s="32"/>
      <c r="AI27" s="2">
        <f>'Tbl 10'!M26/Tbl11!E26</f>
        <v>392.17893949013785</v>
      </c>
      <c r="AJ27" s="3">
        <f t="shared" si="10"/>
        <v>3</v>
      </c>
      <c r="AK27" s="3"/>
      <c r="AL27" s="2">
        <f>('Tbl 10'!N26-'Tbl 10'!O26)/Tbl11!E26</f>
        <v>2214.7954404214793</v>
      </c>
      <c r="AM27" s="3">
        <f t="shared" si="11"/>
        <v>8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12804.753781531765</v>
      </c>
      <c r="C28" s="35">
        <f>RANK(B28,B$12:B55)</f>
        <v>7</v>
      </c>
      <c r="D28" s="35"/>
      <c r="E28" s="2">
        <f>'Tbl 10'!C27/Tbl11!E27</f>
        <v>492.33470488663954</v>
      </c>
      <c r="F28" s="35">
        <f t="shared" si="0"/>
        <v>3</v>
      </c>
      <c r="G28" s="35"/>
      <c r="H28" s="2">
        <f>'Tbl 10'!D27/Tbl11!E27</f>
        <v>1093.696130697945</v>
      </c>
      <c r="I28" s="35">
        <f t="shared" si="1"/>
        <v>2</v>
      </c>
      <c r="J28" s="35"/>
      <c r="K28" s="2">
        <f>'Tbl 10'!E27/Tbl11!E27</f>
        <v>4932.173652953983</v>
      </c>
      <c r="L28" s="35">
        <f t="shared" si="2"/>
        <v>10</v>
      </c>
      <c r="M28" s="35"/>
      <c r="N28" s="2">
        <f>'Tbl 10'!F27/Tbl11!E27</f>
        <v>255.83392606777693</v>
      </c>
      <c r="O28" s="35">
        <f t="shared" si="3"/>
        <v>19</v>
      </c>
      <c r="P28" s="35"/>
      <c r="Q28" s="2">
        <f>'Tbl 10'!G27/Tbl11!E27</f>
        <v>276.15434120986225</v>
      </c>
      <c r="R28" s="35">
        <f t="shared" si="4"/>
        <v>4</v>
      </c>
      <c r="S28" s="35"/>
      <c r="T28" s="2">
        <f>'Tbl 10'!H27/Tbl11!E27</f>
        <v>1255.4273424409262</v>
      </c>
      <c r="U28" s="35">
        <f t="shared" si="5"/>
        <v>10</v>
      </c>
      <c r="V28" s="35"/>
      <c r="W28" s="2">
        <f>'Tbl 10'!I27/Tbl11!E27</f>
        <v>109.41715082811842</v>
      </c>
      <c r="X28" s="32">
        <f t="shared" si="6"/>
        <v>9</v>
      </c>
      <c r="Y28" s="32"/>
      <c r="Z28" s="2">
        <f>'Tbl 10'!J27/Tbl11!E27</f>
        <v>1.0996933739128454</v>
      </c>
      <c r="AA28" s="32">
        <f t="shared" si="7"/>
        <v>20</v>
      </c>
      <c r="AB28" s="3"/>
      <c r="AC28" s="2">
        <f>'Tbl 10'!K27/Tbl11!E27</f>
        <v>910.7276308290303</v>
      </c>
      <c r="AD28" s="32">
        <f t="shared" si="8"/>
        <v>3</v>
      </c>
      <c r="AE28" s="3"/>
      <c r="AF28" s="2">
        <f>'Tbl 10'!L27/Tbl11!E27</f>
        <v>1093.9198044546274</v>
      </c>
      <c r="AG28" s="32">
        <f t="shared" si="9"/>
        <v>1</v>
      </c>
      <c r="AH28" s="32"/>
      <c r="AI28" s="2">
        <f>'Tbl 10'!M27/Tbl11!E27</f>
        <v>292.210276248447</v>
      </c>
      <c r="AJ28" s="3">
        <f t="shared" si="10"/>
        <v>6</v>
      </c>
      <c r="AK28" s="3"/>
      <c r="AL28" s="2">
        <f>('Tbl 10'!N27-'Tbl 10'!O27)/Tbl11!E27</f>
        <v>2091.7591275404943</v>
      </c>
      <c r="AM28" s="3">
        <f t="shared" si="11"/>
        <v>14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2"/>
      <c r="Y29" s="32"/>
      <c r="Z29" s="2"/>
      <c r="AA29" s="32"/>
      <c r="AB29" s="3"/>
      <c r="AC29" s="2"/>
      <c r="AD29" s="32"/>
      <c r="AE29" s="3"/>
      <c r="AF29" s="2"/>
      <c r="AG29" s="32"/>
      <c r="AH29" s="32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38" t="s">
        <v>154</v>
      </c>
      <c r="B30" s="2">
        <f>+E30+H30+K30+N30+Q30+T30+W30+Z30+AC30+AF30+AI30+AL30</f>
        <v>14386.688029524861</v>
      </c>
      <c r="C30" s="35">
        <f>RANK(B30,B$12:B57)</f>
        <v>3</v>
      </c>
      <c r="D30" s="35"/>
      <c r="E30" s="2">
        <f>'Tbl 10'!C29/Tbl11!E29</f>
        <v>301.79566045919046</v>
      </c>
      <c r="F30" s="35">
        <f t="shared" si="0"/>
        <v>12</v>
      </c>
      <c r="G30" s="35"/>
      <c r="H30" s="2">
        <f>'Tbl 10'!D29/Tbl11!E29</f>
        <v>983.7524393804057</v>
      </c>
      <c r="I30" s="35">
        <f t="shared" si="1"/>
        <v>7</v>
      </c>
      <c r="J30" s="35"/>
      <c r="K30" s="2">
        <f>'Tbl 10'!E29/Tbl11!E29</f>
        <v>6166.240109383877</v>
      </c>
      <c r="L30" s="35">
        <f t="shared" si="2"/>
        <v>2</v>
      </c>
      <c r="M30" s="35"/>
      <c r="N30" s="2">
        <f>'Tbl 10'!F29/Tbl11!E29</f>
        <v>231.63028157931595</v>
      </c>
      <c r="O30" s="35">
        <f t="shared" si="3"/>
        <v>21</v>
      </c>
      <c r="P30" s="35"/>
      <c r="Q30" s="2">
        <f>'Tbl 10'!G29/Tbl11!E29</f>
        <v>106.06013219598188</v>
      </c>
      <c r="R30" s="35">
        <f t="shared" si="4"/>
        <v>14</v>
      </c>
      <c r="S30" s="35"/>
      <c r="T30" s="2">
        <f>'Tbl 10'!H29/Tbl11!E29</f>
        <v>1596.8535457298044</v>
      </c>
      <c r="U30" s="35">
        <f t="shared" si="5"/>
        <v>3</v>
      </c>
      <c r="V30" s="35"/>
      <c r="W30" s="2">
        <f>'Tbl 10'!I29/Tbl11!E29</f>
        <v>84.95663900818103</v>
      </c>
      <c r="X30" s="32">
        <f t="shared" si="6"/>
        <v>10</v>
      </c>
      <c r="Y30" s="32"/>
      <c r="Z30" s="2">
        <f>'Tbl 10'!J29/Tbl11!E29</f>
        <v>0.24723223652939932</v>
      </c>
      <c r="AA30" s="32">
        <f t="shared" si="7"/>
        <v>21</v>
      </c>
      <c r="AB30" s="3"/>
      <c r="AC30" s="2">
        <f>'Tbl 10'!K29/Tbl11!E29</f>
        <v>639.182282602033</v>
      </c>
      <c r="AD30" s="32">
        <f t="shared" si="8"/>
        <v>16</v>
      </c>
      <c r="AE30" s="3"/>
      <c r="AF30" s="2">
        <f>'Tbl 10'!L29/Tbl11!E29</f>
        <v>877.3429068231785</v>
      </c>
      <c r="AG30" s="32">
        <f t="shared" si="9"/>
        <v>11</v>
      </c>
      <c r="AH30" s="32"/>
      <c r="AI30" s="2">
        <f>'Tbl 10'!M29/Tbl11!E29</f>
        <v>233.12399925213887</v>
      </c>
      <c r="AJ30" s="3">
        <f t="shared" si="10"/>
        <v>13</v>
      </c>
      <c r="AK30" s="3"/>
      <c r="AL30" s="2">
        <f>('Tbl 10'!N29-'Tbl 10'!O29)/Tbl11!E29</f>
        <v>3165.5028008742247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13291.57242769386</v>
      </c>
      <c r="C31" s="35">
        <f>RANK(B31,B$12:B58)</f>
        <v>5</v>
      </c>
      <c r="D31" s="35"/>
      <c r="E31" s="2">
        <f>'Tbl 10'!C30/Tbl11!E30</f>
        <v>515.5203892677719</v>
      </c>
      <c r="F31" s="35">
        <f t="shared" si="0"/>
        <v>2</v>
      </c>
      <c r="G31" s="35"/>
      <c r="H31" s="2">
        <f>'Tbl 10'!D30/Tbl11!E30</f>
        <v>1046.5521991148255</v>
      </c>
      <c r="I31" s="35">
        <f t="shared" si="1"/>
        <v>3</v>
      </c>
      <c r="J31" s="35"/>
      <c r="K31" s="2">
        <f>'Tbl 10'!E30/Tbl11!E30</f>
        <v>4976.379655052274</v>
      </c>
      <c r="L31" s="35">
        <f t="shared" si="2"/>
        <v>9</v>
      </c>
      <c r="M31" s="35"/>
      <c r="N31" s="2">
        <f>'Tbl 10'!F30/Tbl11!E30</f>
        <v>325.0174819605949</v>
      </c>
      <c r="O31" s="35">
        <f t="shared" si="3"/>
        <v>10</v>
      </c>
      <c r="P31" s="35"/>
      <c r="Q31" s="2">
        <f>'Tbl 10'!G30/Tbl11!E30</f>
        <v>328.48641823995143</v>
      </c>
      <c r="R31" s="35">
        <f t="shared" si="4"/>
        <v>2</v>
      </c>
      <c r="S31" s="35"/>
      <c r="T31" s="2">
        <f>'Tbl 10'!H30/Tbl11!E30</f>
        <v>1458.4383121120225</v>
      </c>
      <c r="U31" s="35">
        <f t="shared" si="5"/>
        <v>5</v>
      </c>
      <c r="V31" s="35"/>
      <c r="W31" s="2">
        <f>'Tbl 10'!I30/Tbl11!E30</f>
        <v>181.48756213565886</v>
      </c>
      <c r="X31" s="32">
        <f t="shared" si="6"/>
        <v>3</v>
      </c>
      <c r="Y31" s="32"/>
      <c r="Z31" s="2">
        <f>'Tbl 10'!J30/Tbl11!E30</f>
        <v>122.56063627978173</v>
      </c>
      <c r="AA31" s="32">
        <f t="shared" si="7"/>
        <v>4</v>
      </c>
      <c r="AB31" s="32"/>
      <c r="AC31" s="2">
        <f>'Tbl 10'!K30/Tbl11!E30</f>
        <v>823.0666197189511</v>
      </c>
      <c r="AD31" s="32">
        <f t="shared" si="8"/>
        <v>7</v>
      </c>
      <c r="AE31" s="32"/>
      <c r="AF31" s="2">
        <f>'Tbl 10'!L30/Tbl11!E30</f>
        <v>1018.5059092267105</v>
      </c>
      <c r="AG31" s="32">
        <f t="shared" si="9"/>
        <v>4</v>
      </c>
      <c r="AH31" s="32"/>
      <c r="AI31" s="2">
        <f>'Tbl 10'!M30/Tbl11!E30</f>
        <v>333.0289134512753</v>
      </c>
      <c r="AJ31" s="3">
        <f t="shared" si="10"/>
        <v>4</v>
      </c>
      <c r="AK31" s="3"/>
      <c r="AL31" s="2">
        <f>('Tbl 10'!N30-'Tbl 10'!O30)/Tbl11!E30</f>
        <v>2162.5283311340436</v>
      </c>
      <c r="AM31" s="3">
        <f t="shared" si="11"/>
        <v>12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10691.84024054647</v>
      </c>
      <c r="C32" s="35">
        <f>RANK(B32,B$12:B59)</f>
        <v>23</v>
      </c>
      <c r="D32" s="35"/>
      <c r="E32" s="2">
        <f>'Tbl 10'!C31/Tbl11!E31</f>
        <v>244.7988992414824</v>
      </c>
      <c r="F32" s="35">
        <f t="shared" si="0"/>
        <v>19</v>
      </c>
      <c r="G32" s="35"/>
      <c r="H32" s="2">
        <f>'Tbl 10'!D31/Tbl11!E31</f>
        <v>650.0952393591016</v>
      </c>
      <c r="I32" s="35">
        <f t="shared" si="1"/>
        <v>22</v>
      </c>
      <c r="J32" s="35"/>
      <c r="K32" s="2">
        <f>'Tbl 10'!E31/Tbl11!E31</f>
        <v>4513.347613393493</v>
      </c>
      <c r="L32" s="35">
        <f t="shared" si="2"/>
        <v>21</v>
      </c>
      <c r="M32" s="35"/>
      <c r="N32" s="2">
        <f>'Tbl 10'!F31/Tbl11!E31</f>
        <v>272.19957394499005</v>
      </c>
      <c r="O32" s="35">
        <f t="shared" si="3"/>
        <v>17</v>
      </c>
      <c r="P32" s="35"/>
      <c r="Q32" s="2">
        <f>'Tbl 10'!G31/Tbl11!E31</f>
        <v>97.92330031989049</v>
      </c>
      <c r="R32" s="35">
        <f t="shared" si="4"/>
        <v>16</v>
      </c>
      <c r="S32" s="35"/>
      <c r="T32" s="2">
        <f>'Tbl 10'!H31/Tbl11!E31</f>
        <v>1028.9219551035803</v>
      </c>
      <c r="U32" s="35">
        <f t="shared" si="5"/>
        <v>19</v>
      </c>
      <c r="V32" s="35"/>
      <c r="W32" s="2">
        <f>'Tbl 10'!I31/Tbl11!E31</f>
        <v>60.3131588137511</v>
      </c>
      <c r="X32" s="32">
        <f t="shared" si="6"/>
        <v>17</v>
      </c>
      <c r="Y32" s="3"/>
      <c r="Z32" s="2">
        <f>'Tbl 10'!J31/Tbl11!E31</f>
        <v>81.07208152318158</v>
      </c>
      <c r="AA32" s="32">
        <f t="shared" si="7"/>
        <v>16</v>
      </c>
      <c r="AB32" s="32"/>
      <c r="AC32" s="2">
        <f>'Tbl 10'!K31/Tbl11!E31</f>
        <v>806.7848994929245</v>
      </c>
      <c r="AD32" s="32">
        <f t="shared" si="8"/>
        <v>8</v>
      </c>
      <c r="AE32" s="32"/>
      <c r="AF32" s="2">
        <f>'Tbl 10'!L31/Tbl11!E31</f>
        <v>830.1753349071759</v>
      </c>
      <c r="AG32" s="32">
        <f t="shared" si="9"/>
        <v>17</v>
      </c>
      <c r="AH32" s="32"/>
      <c r="AI32" s="2">
        <f>'Tbl 10'!M31/Tbl11!E31</f>
        <v>215.3429994272703</v>
      </c>
      <c r="AJ32" s="3">
        <f t="shared" si="10"/>
        <v>15</v>
      </c>
      <c r="AK32" s="3"/>
      <c r="AL32" s="2">
        <f>('Tbl 10'!N31-'Tbl 10'!O31)/Tbl11!E31</f>
        <v>1890.8651850196268</v>
      </c>
      <c r="AM32" s="3">
        <f t="shared" si="11"/>
        <v>19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10776.74321385602</v>
      </c>
      <c r="C33" s="35">
        <f>RANK(B33,B$12:B60)</f>
        <v>21</v>
      </c>
      <c r="D33" s="35"/>
      <c r="E33" s="2">
        <f>'Tbl 10'!C32/Tbl11!E32</f>
        <v>247.20830035965437</v>
      </c>
      <c r="F33" s="35">
        <f t="shared" si="0"/>
        <v>18</v>
      </c>
      <c r="G33" s="35"/>
      <c r="H33" s="2">
        <f>'Tbl 10'!D32/Tbl11!E32</f>
        <v>793.4749824676536</v>
      </c>
      <c r="I33" s="35">
        <f t="shared" si="1"/>
        <v>18</v>
      </c>
      <c r="J33" s="35"/>
      <c r="K33" s="2">
        <f>'Tbl 10'!E32/Tbl11!E32</f>
        <v>4240.605838110495</v>
      </c>
      <c r="L33" s="35">
        <f t="shared" si="2"/>
        <v>24</v>
      </c>
      <c r="M33" s="35"/>
      <c r="N33" s="2">
        <f>'Tbl 10'!F32/Tbl11!E32</f>
        <v>299.52918926570027</v>
      </c>
      <c r="O33" s="35">
        <f t="shared" si="3"/>
        <v>12</v>
      </c>
      <c r="P33" s="35"/>
      <c r="Q33" s="2">
        <f>'Tbl 10'!G32/Tbl11!E32</f>
        <v>82.41034955316644</v>
      </c>
      <c r="R33" s="35">
        <f t="shared" si="4"/>
        <v>19</v>
      </c>
      <c r="S33" s="35"/>
      <c r="T33" s="2">
        <f>'Tbl 10'!H32/Tbl11!E32</f>
        <v>1036.048446537603</v>
      </c>
      <c r="U33" s="35">
        <f t="shared" si="5"/>
        <v>17</v>
      </c>
      <c r="V33" s="35"/>
      <c r="W33" s="2">
        <f>'Tbl 10'!I32/Tbl11!E32</f>
        <v>80.89812323470181</v>
      </c>
      <c r="X33" s="32">
        <f t="shared" si="6"/>
        <v>11</v>
      </c>
      <c r="Y33" s="32"/>
      <c r="Z33" s="2">
        <f>'Tbl 10'!J32/Tbl11!E32</f>
        <v>106.39324827732634</v>
      </c>
      <c r="AA33" s="32">
        <f t="shared" si="7"/>
        <v>8</v>
      </c>
      <c r="AB33" s="3"/>
      <c r="AC33" s="2">
        <f>'Tbl 10'!K32/Tbl11!E32</f>
        <v>832.4888230487624</v>
      </c>
      <c r="AD33" s="32">
        <f t="shared" si="8"/>
        <v>6</v>
      </c>
      <c r="AE33" s="32"/>
      <c r="AF33" s="2">
        <f>'Tbl 10'!L32/Tbl11!E32</f>
        <v>790.8235274437517</v>
      </c>
      <c r="AG33" s="32">
        <f t="shared" si="9"/>
        <v>21</v>
      </c>
      <c r="AH33" s="32"/>
      <c r="AI33" s="2">
        <f>'Tbl 10'!M32/Tbl11!E32</f>
        <v>212.5197932148211</v>
      </c>
      <c r="AJ33" s="3">
        <f t="shared" si="10"/>
        <v>16</v>
      </c>
      <c r="AK33" s="3"/>
      <c r="AL33" s="2">
        <f>('Tbl 10'!N32-'Tbl 10'!O32)/Tbl11!E32</f>
        <v>2054.3425923423856</v>
      </c>
      <c r="AM33" s="3">
        <f t="shared" si="11"/>
        <v>16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14132.496455218847</v>
      </c>
      <c r="C34" s="35">
        <f>RANK(B34,B$12:B61)</f>
        <v>4</v>
      </c>
      <c r="D34" s="35"/>
      <c r="E34" s="2">
        <f>'Tbl 10'!C33/Tbl11!E33</f>
        <v>305.64408466973345</v>
      </c>
      <c r="F34" s="35">
        <f t="shared" si="0"/>
        <v>10</v>
      </c>
      <c r="G34" s="35"/>
      <c r="H34" s="2">
        <f>'Tbl 10'!D33/Tbl11!E33</f>
        <v>912.3347364692727</v>
      </c>
      <c r="I34" s="35">
        <f t="shared" si="1"/>
        <v>8</v>
      </c>
      <c r="J34" s="35"/>
      <c r="K34" s="2">
        <f>'Tbl 10'!E33/Tbl11!E33</f>
        <v>5893.016950749454</v>
      </c>
      <c r="L34" s="35">
        <f t="shared" si="2"/>
        <v>3</v>
      </c>
      <c r="M34" s="35"/>
      <c r="N34" s="2">
        <f>'Tbl 10'!F33/Tbl11!E33</f>
        <v>467.35253146447616</v>
      </c>
      <c r="O34" s="35">
        <f t="shared" si="3"/>
        <v>1</v>
      </c>
      <c r="P34" s="35"/>
      <c r="Q34" s="2">
        <f>'Tbl 10'!G33/Tbl11!E33</f>
        <v>261.1412990280292</v>
      </c>
      <c r="R34" s="35">
        <f t="shared" si="4"/>
        <v>5</v>
      </c>
      <c r="S34" s="35"/>
      <c r="T34" s="2">
        <f>'Tbl 10'!H33/Tbl11!E33</f>
        <v>1197.7861874115</v>
      </c>
      <c r="U34" s="35">
        <f t="shared" si="5"/>
        <v>13</v>
      </c>
      <c r="V34" s="35"/>
      <c r="W34" s="2">
        <f>'Tbl 10'!I33/Tbl11!E33</f>
        <v>497.0794228372648</v>
      </c>
      <c r="X34" s="32">
        <f t="shared" si="6"/>
        <v>1</v>
      </c>
      <c r="Y34" s="3"/>
      <c r="Z34" s="2">
        <f>'Tbl 10'!J33/Tbl11!E33</f>
        <v>120.79207163262834</v>
      </c>
      <c r="AA34" s="32">
        <f t="shared" si="7"/>
        <v>5</v>
      </c>
      <c r="AB34" s="32"/>
      <c r="AC34" s="2">
        <f>'Tbl 10'!K33/Tbl11!E33</f>
        <v>984.7940608694672</v>
      </c>
      <c r="AD34" s="32">
        <f t="shared" si="8"/>
        <v>1</v>
      </c>
      <c r="AE34" s="3"/>
      <c r="AF34" s="2">
        <f>'Tbl 10'!L33/Tbl11!E33</f>
        <v>916.2150026782809</v>
      </c>
      <c r="AG34" s="32">
        <f t="shared" si="9"/>
        <v>5</v>
      </c>
      <c r="AH34" s="32"/>
      <c r="AI34" s="2">
        <f>'Tbl 10'!M33/Tbl11!E33</f>
        <v>418.50839688902056</v>
      </c>
      <c r="AJ34" s="3">
        <f t="shared" si="10"/>
        <v>2</v>
      </c>
      <c r="AK34" s="3"/>
      <c r="AL34" s="2">
        <f>('Tbl 10'!N33-'Tbl 10'!O33)/Tbl11!E33</f>
        <v>2157.831710519718</v>
      </c>
      <c r="AM34" s="3">
        <f t="shared" si="11"/>
        <v>13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 ht="12.75">
      <c r="A36" s="3" t="s">
        <v>71</v>
      </c>
      <c r="B36" s="2">
        <f>+E36+H36+K36+N36+Q36+T36+W36+Z36+AC36+AF36+AI36+AL36</f>
        <v>10595.623088580367</v>
      </c>
      <c r="C36" s="35">
        <f>RANK(B36,B$12:B63)</f>
        <v>24</v>
      </c>
      <c r="D36" s="35"/>
      <c r="E36" s="2">
        <f>'Tbl 10'!C35/Tbl11!E35</f>
        <v>293.3525640398905</v>
      </c>
      <c r="F36" s="35">
        <f t="shared" si="0"/>
        <v>15</v>
      </c>
      <c r="G36" s="35"/>
      <c r="H36" s="2">
        <f>'Tbl 10'!D35/Tbl11!E35</f>
        <v>906.1181071568244</v>
      </c>
      <c r="I36" s="35">
        <f t="shared" si="1"/>
        <v>9</v>
      </c>
      <c r="J36" s="35"/>
      <c r="K36" s="2">
        <f>'Tbl 10'!E35/Tbl11!E35</f>
        <v>4450.747445737192</v>
      </c>
      <c r="L36" s="35">
        <f t="shared" si="2"/>
        <v>22</v>
      </c>
      <c r="M36" s="35"/>
      <c r="N36" s="2">
        <f>'Tbl 10'!F35/Tbl11!E35</f>
        <v>278.48524882675014</v>
      </c>
      <c r="O36" s="35">
        <f t="shared" si="3"/>
        <v>14</v>
      </c>
      <c r="P36" s="35"/>
      <c r="Q36" s="2">
        <f>'Tbl 10'!G35/Tbl11!E35</f>
        <v>91.45464411419633</v>
      </c>
      <c r="R36" s="35">
        <f t="shared" si="4"/>
        <v>17</v>
      </c>
      <c r="S36" s="35"/>
      <c r="T36" s="2">
        <f>'Tbl 10'!H35/Tbl11!E35</f>
        <v>874.8337138247947</v>
      </c>
      <c r="U36" s="35">
        <f t="shared" si="5"/>
        <v>24</v>
      </c>
      <c r="V36" s="35"/>
      <c r="W36" s="2">
        <f>'Tbl 10'!I35/Tbl11!E35</f>
        <v>39.99216855690262</v>
      </c>
      <c r="X36" s="32">
        <f t="shared" si="6"/>
        <v>24</v>
      </c>
      <c r="Y36" s="32"/>
      <c r="Z36" s="2">
        <f>'Tbl 10'!J35/Tbl11!E35</f>
        <v>0</v>
      </c>
      <c r="AA36" s="32">
        <f t="shared" si="7"/>
        <v>22</v>
      </c>
      <c r="AB36" s="32"/>
      <c r="AC36" s="2">
        <f>'Tbl 10'!K35/Tbl11!E35</f>
        <v>500.588245502542</v>
      </c>
      <c r="AD36" s="32">
        <f t="shared" si="8"/>
        <v>20</v>
      </c>
      <c r="AE36" s="32"/>
      <c r="AF36" s="2">
        <f>'Tbl 10'!L35/Tbl11!E35</f>
        <v>873.3508237192023</v>
      </c>
      <c r="AG36" s="32">
        <f t="shared" si="9"/>
        <v>12</v>
      </c>
      <c r="AH36" s="32"/>
      <c r="AI36" s="2">
        <f>'Tbl 10'!M35/Tbl11!E35</f>
        <v>256.8764250097771</v>
      </c>
      <c r="AJ36" s="3">
        <f t="shared" si="10"/>
        <v>12</v>
      </c>
      <c r="AK36" s="3"/>
      <c r="AL36" s="2">
        <f>('Tbl 10'!N35-'Tbl 10'!O35)/Tbl11!E35</f>
        <v>2029.823702092296</v>
      </c>
      <c r="AM36" s="3">
        <f t="shared" si="11"/>
        <v>17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10817.701269906163</v>
      </c>
      <c r="C37" s="35">
        <f>RANK(B37,B$12:B64)</f>
        <v>20</v>
      </c>
      <c r="D37" s="35"/>
      <c r="E37" s="2">
        <f>'Tbl 10'!C36/Tbl11!E36</f>
        <v>332.850779708934</v>
      </c>
      <c r="F37" s="35">
        <f t="shared" si="0"/>
        <v>7</v>
      </c>
      <c r="G37" s="35"/>
      <c r="H37" s="2">
        <f>'Tbl 10'!D36/Tbl11!E36</f>
        <v>802.7360470334286</v>
      </c>
      <c r="I37" s="35">
        <f t="shared" si="1"/>
        <v>17</v>
      </c>
      <c r="J37" s="35"/>
      <c r="K37" s="2">
        <f>'Tbl 10'!E36/Tbl11!E36</f>
        <v>4617.352978908973</v>
      </c>
      <c r="L37" s="35">
        <f t="shared" si="2"/>
        <v>18</v>
      </c>
      <c r="M37" s="35"/>
      <c r="N37" s="2">
        <f>'Tbl 10'!F36/Tbl11!E36</f>
        <v>441.51787003779674</v>
      </c>
      <c r="O37" s="35">
        <f t="shared" si="3"/>
        <v>2</v>
      </c>
      <c r="P37" s="35"/>
      <c r="Q37" s="2">
        <f>'Tbl 10'!G36/Tbl11!E36</f>
        <v>123.99047074627636</v>
      </c>
      <c r="R37" s="35">
        <f t="shared" si="4"/>
        <v>11</v>
      </c>
      <c r="S37" s="35"/>
      <c r="T37" s="2">
        <f>'Tbl 10'!H36/Tbl11!E36</f>
        <v>947.2470164622849</v>
      </c>
      <c r="U37" s="35">
        <f t="shared" si="5"/>
        <v>22</v>
      </c>
      <c r="V37" s="35"/>
      <c r="W37" s="2">
        <f>'Tbl 10'!I36/Tbl11!E36</f>
        <v>54.41850951582613</v>
      </c>
      <c r="X37" s="32">
        <f t="shared" si="6"/>
        <v>20</v>
      </c>
      <c r="Y37" s="32"/>
      <c r="Z37" s="2">
        <f>'Tbl 10'!J36/Tbl11!E36</f>
        <v>12.759233946435062</v>
      </c>
      <c r="AA37" s="32">
        <f t="shared" si="7"/>
        <v>19</v>
      </c>
      <c r="AB37" s="32"/>
      <c r="AC37" s="2">
        <f>'Tbl 10'!K36/Tbl11!E36</f>
        <v>450.5876703456092</v>
      </c>
      <c r="AD37" s="32">
        <f t="shared" si="8"/>
        <v>24</v>
      </c>
      <c r="AE37" s="32"/>
      <c r="AF37" s="2">
        <f>'Tbl 10'!L36/Tbl11!E36</f>
        <v>821.1828547176158</v>
      </c>
      <c r="AG37" s="32">
        <f t="shared" si="9"/>
        <v>19</v>
      </c>
      <c r="AH37" s="32"/>
      <c r="AI37" s="2">
        <f>'Tbl 10'!M36/Tbl11!E36</f>
        <v>464.87767228062427</v>
      </c>
      <c r="AJ37" s="3">
        <f t="shared" si="10"/>
        <v>1</v>
      </c>
      <c r="AK37" s="3"/>
      <c r="AL37" s="2">
        <f>('Tbl 10'!N36-'Tbl 10'!O36)/Tbl11!E36</f>
        <v>1748.1801662023586</v>
      </c>
      <c r="AM37" s="3">
        <f t="shared" si="11"/>
        <v>23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11779.654418223856</v>
      </c>
      <c r="C38" s="35">
        <f>RANK(B38,B$12:B65)</f>
        <v>10</v>
      </c>
      <c r="D38" s="35"/>
      <c r="E38" s="2">
        <f>'Tbl 10'!C37/Tbl11!E37</f>
        <v>305.1091090743366</v>
      </c>
      <c r="F38" s="35">
        <f t="shared" si="0"/>
        <v>11</v>
      </c>
      <c r="G38" s="35"/>
      <c r="H38" s="2">
        <f>'Tbl 10'!D37/Tbl11!E37</f>
        <v>830.8219745239647</v>
      </c>
      <c r="I38" s="35">
        <f t="shared" si="1"/>
        <v>15</v>
      </c>
      <c r="J38" s="35"/>
      <c r="K38" s="2">
        <f>'Tbl 10'!E37/Tbl11!E37</f>
        <v>4978.726548890671</v>
      </c>
      <c r="L38" s="35">
        <f t="shared" si="2"/>
        <v>8</v>
      </c>
      <c r="M38" s="35"/>
      <c r="N38" s="2">
        <f>'Tbl 10'!F37/Tbl11!E37</f>
        <v>328.30521089684964</v>
      </c>
      <c r="O38" s="35">
        <f t="shared" si="3"/>
        <v>8</v>
      </c>
      <c r="P38" s="35"/>
      <c r="Q38" s="2">
        <f>'Tbl 10'!G37/Tbl11!E37</f>
        <v>172.55909930064462</v>
      </c>
      <c r="R38" s="35">
        <f t="shared" si="4"/>
        <v>8</v>
      </c>
      <c r="S38" s="35"/>
      <c r="T38" s="2">
        <f>'Tbl 10'!H37/Tbl11!E37</f>
        <v>1197.3702327989092</v>
      </c>
      <c r="U38" s="35">
        <f t="shared" si="5"/>
        <v>14</v>
      </c>
      <c r="V38" s="35"/>
      <c r="W38" s="2">
        <f>'Tbl 10'!I37/Tbl11!E37</f>
        <v>139.1972826905389</v>
      </c>
      <c r="X38" s="32">
        <f t="shared" si="6"/>
        <v>6</v>
      </c>
      <c r="Y38" s="3"/>
      <c r="Z38" s="2">
        <f>'Tbl 10'!J37/Tbl11!E37</f>
        <v>92.0296981323554</v>
      </c>
      <c r="AA38" s="32">
        <f t="shared" si="7"/>
        <v>13</v>
      </c>
      <c r="AB38" s="32"/>
      <c r="AC38" s="2">
        <f>'Tbl 10'!K37/Tbl11!E37</f>
        <v>588.5971937988269</v>
      </c>
      <c r="AD38" s="32">
        <f t="shared" si="8"/>
        <v>18</v>
      </c>
      <c r="AE38" s="3"/>
      <c r="AF38" s="2">
        <f>'Tbl 10'!L37/Tbl11!E37</f>
        <v>762.1940454265715</v>
      </c>
      <c r="AG38" s="32">
        <f t="shared" si="9"/>
        <v>22</v>
      </c>
      <c r="AH38" s="32"/>
      <c r="AI38" s="2">
        <f>'Tbl 10'!M37/Tbl11!E37</f>
        <v>183.7261462893665</v>
      </c>
      <c r="AJ38" s="3">
        <f t="shared" si="10"/>
        <v>21</v>
      </c>
      <c r="AK38" s="3"/>
      <c r="AL38" s="2">
        <f>('Tbl 10'!N37-'Tbl 10'!O37)/Tbl11!E37</f>
        <v>2201.017876400822</v>
      </c>
      <c r="AM38" s="3">
        <f t="shared" si="11"/>
        <v>11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14492.602092240664</v>
      </c>
      <c r="C39" s="36">
        <f>RANK(B39,B$12:B66)</f>
        <v>2</v>
      </c>
      <c r="D39" s="36"/>
      <c r="E39" s="9">
        <f>'Tbl 10'!C38/Tbl11!E38</f>
        <v>241.58393672882156</v>
      </c>
      <c r="F39" s="36">
        <f t="shared" si="0"/>
        <v>21</v>
      </c>
      <c r="G39" s="36"/>
      <c r="H39" s="9">
        <f>'Tbl 10'!D38/Tbl11!E38</f>
        <v>1026.0910457951977</v>
      </c>
      <c r="I39" s="36">
        <f t="shared" si="1"/>
        <v>4</v>
      </c>
      <c r="J39" s="36"/>
      <c r="K39" s="9">
        <f>'Tbl 10'!E38/Tbl11!E38</f>
        <v>6460.362472973194</v>
      </c>
      <c r="L39" s="36">
        <f t="shared" si="2"/>
        <v>1</v>
      </c>
      <c r="M39" s="36"/>
      <c r="N39" s="9">
        <f>'Tbl 10'!F38/Tbl11!E38</f>
        <v>387.8253458618503</v>
      </c>
      <c r="O39" s="36">
        <f t="shared" si="3"/>
        <v>4</v>
      </c>
      <c r="P39" s="36"/>
      <c r="Q39" s="9">
        <f>'Tbl 10'!G38/Tbl11!E38</f>
        <v>291.7795100222717</v>
      </c>
      <c r="R39" s="36">
        <f t="shared" si="4"/>
        <v>3</v>
      </c>
      <c r="S39" s="36"/>
      <c r="T39" s="9">
        <f>'Tbl 10'!H38/Tbl11!E38</f>
        <v>1511.8772389576186</v>
      </c>
      <c r="U39" s="36">
        <f t="shared" si="5"/>
        <v>4</v>
      </c>
      <c r="V39" s="36"/>
      <c r="W39" s="9">
        <f>'Tbl 10'!I38/Tbl11!E38</f>
        <v>47.75590688147221</v>
      </c>
      <c r="X39" s="33">
        <f t="shared" si="6"/>
        <v>21</v>
      </c>
      <c r="Y39" s="8"/>
      <c r="Z39" s="9">
        <f>'Tbl 10'!J38/Tbl11!E38</f>
        <v>125.97638385381951</v>
      </c>
      <c r="AA39" s="33">
        <f t="shared" si="7"/>
        <v>3</v>
      </c>
      <c r="AB39" s="33"/>
      <c r="AC39" s="9">
        <f>'Tbl 10'!K38/Tbl11!E38</f>
        <v>856.1865182969453</v>
      </c>
      <c r="AD39" s="33">
        <f t="shared" si="8"/>
        <v>4</v>
      </c>
      <c r="AE39" s="33"/>
      <c r="AF39" s="9">
        <f>'Tbl 10'!L38/Tbl11!E38</f>
        <v>1083.1556776616324</v>
      </c>
      <c r="AG39" s="33">
        <f t="shared" si="9"/>
        <v>2</v>
      </c>
      <c r="AH39" s="33"/>
      <c r="AI39" s="9">
        <f>'Tbl 10'!M38/Tbl11!E38</f>
        <v>148.07948401150975</v>
      </c>
      <c r="AJ39" s="8">
        <f t="shared" si="10"/>
        <v>23</v>
      </c>
      <c r="AK39" s="8"/>
      <c r="AL39" s="9">
        <f>('Tbl 10'!N38-'Tbl 10'!O38)/Tbl11!E38</f>
        <v>2311.928571196332</v>
      </c>
      <c r="AM39" s="8">
        <f t="shared" si="11"/>
        <v>6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193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106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AF5" sheet="1"/>
  <mergeCells count="37">
    <mergeCell ref="A1:AL1"/>
    <mergeCell ref="A3:AL3"/>
    <mergeCell ref="A4:AL4"/>
    <mergeCell ref="B6:C6"/>
    <mergeCell ref="H6:I6"/>
    <mergeCell ref="K6:L6"/>
    <mergeCell ref="N6:O6"/>
    <mergeCell ref="Q6:R6"/>
    <mergeCell ref="W6:X6"/>
    <mergeCell ref="AC6:AD6"/>
    <mergeCell ref="Z7:AA7"/>
    <mergeCell ref="AI6:AJ6"/>
    <mergeCell ref="B7:C7"/>
    <mergeCell ref="E7:F7"/>
    <mergeCell ref="H7:I7"/>
    <mergeCell ref="K7:L7"/>
    <mergeCell ref="N7:O7"/>
    <mergeCell ref="Q7:R7"/>
    <mergeCell ref="T7:U7"/>
    <mergeCell ref="AF7:AG7"/>
    <mergeCell ref="B8:C8"/>
    <mergeCell ref="E8:F8"/>
    <mergeCell ref="H8:I8"/>
    <mergeCell ref="K8:L8"/>
    <mergeCell ref="N8:O8"/>
    <mergeCell ref="Q8:R8"/>
    <mergeCell ref="W7:X7"/>
    <mergeCell ref="AL7:AM7"/>
    <mergeCell ref="T8:U8"/>
    <mergeCell ref="W8:X8"/>
    <mergeCell ref="AL8:AM8"/>
    <mergeCell ref="Z8:AA8"/>
    <mergeCell ref="AC8:AD8"/>
    <mergeCell ref="AF8:AG8"/>
    <mergeCell ref="AI8:AJ8"/>
    <mergeCell ref="AI7:AJ7"/>
    <mergeCell ref="AC7:AD7"/>
  </mergeCells>
  <printOptions horizontalCentered="1"/>
  <pageMargins left="0.2" right="0.25" top="0.87" bottom="0.88" header="0.67" footer="0.5"/>
  <pageSetup fitToHeight="1" fitToWidth="1" horizontalDpi="600" verticalDpi="600" orientation="landscape" scale="64" r:id="rId1"/>
  <headerFooter alignWithMargins="0">
    <oddFooter>&amp;L&amp;"Arial,Italic"&amp;9MSDE-DBS  10 / 2009 revised 1-20-2010&amp;C- 4 -&amp;R&amp;"Arial,Italic"&amp;9Selected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zoomScalePageLayoutView="0" workbookViewId="0" topLeftCell="A4">
      <selection activeCell="A35" sqref="A35"/>
    </sheetView>
  </sheetViews>
  <sheetFormatPr defaultColWidth="9.140625" defaultRowHeight="12.75"/>
  <cols>
    <col min="1" max="1" width="14.140625" style="10" bestFit="1" customWidth="1"/>
    <col min="2" max="2" width="9.28125" style="10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7.57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14" t="s">
        <v>118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3" spans="1:25" ht="12.75">
      <c r="A3" s="215" t="s">
        <v>208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5" spans="1:2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7:12" ht="15" customHeight="1" thickTop="1">
      <c r="G6" s="213" t="s">
        <v>113</v>
      </c>
      <c r="H6" s="213"/>
      <c r="I6" s="213"/>
      <c r="J6" s="213"/>
      <c r="K6" s="213"/>
      <c r="L6" s="86"/>
    </row>
    <row r="7" spans="1:25" ht="12.75">
      <c r="A7" s="3" t="s">
        <v>115</v>
      </c>
      <c r="C7" s="49"/>
      <c r="D7" s="49"/>
      <c r="E7" s="214" t="s">
        <v>26</v>
      </c>
      <c r="F7" s="214"/>
      <c r="G7" s="49"/>
      <c r="H7" s="49"/>
      <c r="I7" s="216" t="s">
        <v>30</v>
      </c>
      <c r="J7" s="216"/>
      <c r="K7" s="214" t="s">
        <v>32</v>
      </c>
      <c r="L7" s="214"/>
      <c r="M7" s="49"/>
      <c r="N7" s="49"/>
      <c r="O7" s="214" t="s">
        <v>36</v>
      </c>
      <c r="P7" s="214"/>
      <c r="Q7" s="49"/>
      <c r="R7" s="49"/>
      <c r="S7" s="214" t="s">
        <v>36</v>
      </c>
      <c r="T7" s="214"/>
      <c r="U7" s="49"/>
      <c r="V7" s="49"/>
      <c r="W7" s="214" t="s">
        <v>45</v>
      </c>
      <c r="X7" s="214"/>
      <c r="Y7" s="49"/>
    </row>
    <row r="8" spans="1:26" ht="12.75">
      <c r="A8" t="s">
        <v>35</v>
      </c>
      <c r="B8" s="49" t="s">
        <v>77</v>
      </c>
      <c r="C8" s="214" t="s">
        <v>24</v>
      </c>
      <c r="D8" s="214"/>
      <c r="E8" s="214" t="s">
        <v>24</v>
      </c>
      <c r="F8" s="214"/>
      <c r="G8" s="214" t="s">
        <v>29</v>
      </c>
      <c r="H8" s="214"/>
      <c r="I8" s="214" t="s">
        <v>27</v>
      </c>
      <c r="J8" s="214"/>
      <c r="K8" s="214" t="s">
        <v>27</v>
      </c>
      <c r="L8" s="214"/>
      <c r="M8" s="214" t="s">
        <v>34</v>
      </c>
      <c r="N8" s="214"/>
      <c r="O8" s="214" t="s">
        <v>38</v>
      </c>
      <c r="P8" s="214"/>
      <c r="Q8" s="214" t="s">
        <v>40</v>
      </c>
      <c r="R8" s="214"/>
      <c r="S8" s="214" t="s">
        <v>41</v>
      </c>
      <c r="T8" s="214"/>
      <c r="U8" s="214" t="s">
        <v>114</v>
      </c>
      <c r="V8" s="214"/>
      <c r="W8" s="214" t="s">
        <v>46</v>
      </c>
      <c r="X8" s="214"/>
      <c r="Y8" s="214" t="s">
        <v>47</v>
      </c>
      <c r="Z8" s="214"/>
    </row>
    <row r="9" spans="1:26" ht="12.75">
      <c r="A9" s="8" t="s">
        <v>116</v>
      </c>
      <c r="B9" s="48" t="s">
        <v>117</v>
      </c>
      <c r="C9" s="213" t="s">
        <v>25</v>
      </c>
      <c r="D9" s="213"/>
      <c r="E9" s="213" t="s">
        <v>25</v>
      </c>
      <c r="F9" s="213"/>
      <c r="G9" s="213" t="s">
        <v>28</v>
      </c>
      <c r="H9" s="213"/>
      <c r="I9" s="213" t="s">
        <v>31</v>
      </c>
      <c r="J9" s="213"/>
      <c r="K9" s="213" t="s">
        <v>33</v>
      </c>
      <c r="L9" s="213"/>
      <c r="M9" s="213" t="s">
        <v>35</v>
      </c>
      <c r="N9" s="213"/>
      <c r="O9" s="213" t="s">
        <v>39</v>
      </c>
      <c r="P9" s="213"/>
      <c r="Q9" s="213" t="s">
        <v>39</v>
      </c>
      <c r="R9" s="213"/>
      <c r="S9" s="213" t="s">
        <v>42</v>
      </c>
      <c r="T9" s="213"/>
      <c r="U9" s="213" t="s">
        <v>44</v>
      </c>
      <c r="V9" s="213"/>
      <c r="W9" s="213" t="s">
        <v>44</v>
      </c>
      <c r="X9" s="213"/>
      <c r="Y9" s="213" t="s">
        <v>48</v>
      </c>
      <c r="Z9" s="213"/>
    </row>
    <row r="10" spans="1:25" s="50" customFormat="1" ht="12.75">
      <c r="A10" s="76" t="s">
        <v>76</v>
      </c>
      <c r="B10" s="50">
        <f>SUM(C10:Y10)</f>
        <v>631.335671619325</v>
      </c>
      <c r="C10" s="10">
        <f>Tbl5a!C10/Tbl11!C9</f>
        <v>21.01760792533231</v>
      </c>
      <c r="E10" s="10">
        <f>Tbl5a!E10/Tbl11!C9</f>
        <v>18.45278915456549</v>
      </c>
      <c r="G10" s="10">
        <f>Tbl5a!G10/Tbl11!C9</f>
        <v>201.8685898384218</v>
      </c>
      <c r="I10" s="10">
        <f>Tbl5a!I10/Tbl11!C9</f>
        <v>32.54573015991998</v>
      </c>
      <c r="K10" s="10">
        <f>Tbl5a!K10/Tbl11!C9</f>
        <v>46.01636243751203</v>
      </c>
      <c r="M10" s="10">
        <f>Tbl5a!M10/Tbl11!C9</f>
        <v>180.8835262359829</v>
      </c>
      <c r="O10" s="10">
        <f>Tbl5a!O10/Tbl11!C9</f>
        <v>5.610249947213578</v>
      </c>
      <c r="Q10" s="10">
        <f>Tbl5a!Q10/Tbl11!C9</f>
        <v>2.8594835362248454</v>
      </c>
      <c r="S10" s="10">
        <f>Tbl5a!S10/Tbl11!C9</f>
        <v>7.990173015516488</v>
      </c>
      <c r="U10" s="10">
        <f>Tbl5a!U10/Tbl11!C9</f>
        <v>0.2610075994971755</v>
      </c>
      <c r="W10" s="10">
        <f>Tbl5a!W10/Tbl11!C9</f>
        <v>0.05354502120200354</v>
      </c>
      <c r="Y10" s="10">
        <f>Tbl5a!Y10/Tbl11!C9</f>
        <v>113.77660674793636</v>
      </c>
    </row>
    <row r="11" ht="12.75">
      <c r="A11" s="3"/>
    </row>
    <row r="12" spans="1:25" ht="12.75">
      <c r="A12" s="3" t="s">
        <v>52</v>
      </c>
      <c r="B12" s="10">
        <f>SUM(C12:Y12)</f>
        <v>872.9760784142509</v>
      </c>
      <c r="C12" s="10">
        <f>Tbl5a!C12/Tbl11!C11</f>
        <v>5.388529296192805</v>
      </c>
      <c r="E12" s="10">
        <f>Tbl5a!E12/Tbl11!C11</f>
        <v>21.913162548026545</v>
      </c>
      <c r="G12" s="10">
        <f>Tbl5a!G12/Tbl11!C11</f>
        <v>292.621380544883</v>
      </c>
      <c r="I12" s="10">
        <f>Tbl5a!I12/Tbl11!C11</f>
        <v>35.95261526370939</v>
      </c>
      <c r="K12" s="10">
        <f>Tbl5a!K12/Tbl11!C11</f>
        <v>43.20659273489347</v>
      </c>
      <c r="M12" s="10">
        <f>Tbl5a!M12/Tbl11!C11</f>
        <v>288.6555765368495</v>
      </c>
      <c r="O12" s="10">
        <f>Tbl5a!O12/Tbl11!C11</f>
        <v>0</v>
      </c>
      <c r="Q12" s="10">
        <f>Tbl5a!Q12/Tbl11!C11</f>
        <v>0.10709264757247641</v>
      </c>
      <c r="S12" s="10">
        <f>Tbl5a!S12/Tbl11!C11</f>
        <v>5.571297589940621</v>
      </c>
      <c r="U12" s="10">
        <f>Tbl5a!U12/Tbl11!C11</f>
        <v>0</v>
      </c>
      <c r="W12" s="10">
        <f>Tbl5a!W12/Tbl11!C11</f>
        <v>0</v>
      </c>
      <c r="Y12" s="10">
        <f>Tbl5a!Y12/Tbl11!C11</f>
        <v>179.55983125218302</v>
      </c>
    </row>
    <row r="13" spans="1:25" ht="12.75">
      <c r="A13" s="3" t="s">
        <v>53</v>
      </c>
      <c r="B13" s="10">
        <f aca="true" t="shared" si="0" ref="B13:B39">SUM(C13:Y13)</f>
        <v>497.7462600362976</v>
      </c>
      <c r="C13" s="10">
        <f>Tbl5a!C13/Tbl11!C12</f>
        <v>13.769332236222056</v>
      </c>
      <c r="E13" s="10">
        <f>Tbl5a!E13/Tbl11!C12</f>
        <v>6.6435187396231346</v>
      </c>
      <c r="G13" s="10">
        <f>Tbl5a!G13/Tbl11!C12</f>
        <v>135.4360922677604</v>
      </c>
      <c r="I13" s="10">
        <f>Tbl5a!I13/Tbl11!C12</f>
        <v>14.402536265071154</v>
      </c>
      <c r="K13" s="10">
        <f>Tbl5a!K13/Tbl11!C12</f>
        <v>15.452905938476192</v>
      </c>
      <c r="M13" s="10">
        <f>Tbl5a!M13/Tbl11!C12</f>
        <v>195.73716434842697</v>
      </c>
      <c r="O13" s="10">
        <f>Tbl5a!O13/Tbl11!C12</f>
        <v>2.98759492702752</v>
      </c>
      <c r="Q13" s="10">
        <f>Tbl5a!Q13/Tbl11!C12</f>
        <v>0</v>
      </c>
      <c r="S13" s="10">
        <f>Tbl5a!S13/Tbl11!C12</f>
        <v>2.1209785688351435</v>
      </c>
      <c r="U13" s="10">
        <f>Tbl5a!U13/Tbl11!C12</f>
        <v>0.3093463025849843</v>
      </c>
      <c r="W13" s="10">
        <f>Tbl5a!W13/Tbl11!C12</f>
        <v>0</v>
      </c>
      <c r="Y13" s="10">
        <f>Tbl5a!Y13/Tbl11!C12</f>
        <v>110.88679044227005</v>
      </c>
    </row>
    <row r="14" spans="1:25" ht="12.75">
      <c r="A14" s="3" t="s">
        <v>75</v>
      </c>
      <c r="B14" s="10">
        <f t="shared" si="0"/>
        <v>1522.855246509002</v>
      </c>
      <c r="C14" s="10">
        <f>Tbl5a!C14/Tbl11!C13</f>
        <v>102.4390854720038</v>
      </c>
      <c r="E14" s="10">
        <f>Tbl5a!E14/Tbl11!C13</f>
        <v>45.7327233713758</v>
      </c>
      <c r="G14" s="10">
        <f>Tbl5a!G14/Tbl11!C13</f>
        <v>588.4342447555656</v>
      </c>
      <c r="I14" s="10">
        <f>Tbl5a!I14/Tbl11!C13</f>
        <v>88.5437083448857</v>
      </c>
      <c r="K14" s="10">
        <f>Tbl5a!K14/Tbl11!C13</f>
        <v>178.8976009546137</v>
      </c>
      <c r="M14" s="10">
        <f>Tbl5a!M14/Tbl11!C13</f>
        <v>265.27237410497105</v>
      </c>
      <c r="O14" s="10">
        <f>Tbl5a!O14/Tbl11!C13</f>
        <v>12.510248077601345</v>
      </c>
      <c r="Q14" s="10">
        <f>Tbl5a!Q14/Tbl11!C13</f>
        <v>0</v>
      </c>
      <c r="S14" s="10">
        <f>Tbl5a!S14/Tbl11!C13</f>
        <v>20.962527764837095</v>
      </c>
      <c r="U14" s="10">
        <f>Tbl5a!U14/Tbl11!C13</f>
        <v>0.42460531965791326</v>
      </c>
      <c r="W14" s="10">
        <f>Tbl5a!W14/Tbl11!C13</f>
        <v>0.4874917562088557</v>
      </c>
      <c r="Y14" s="10">
        <f>Tbl5a!Y14/Tbl11!C13</f>
        <v>219.15063658728113</v>
      </c>
    </row>
    <row r="15" spans="1:25" ht="12.75">
      <c r="A15" s="3" t="s">
        <v>54</v>
      </c>
      <c r="B15" s="10">
        <f t="shared" si="0"/>
        <v>585.9342297032646</v>
      </c>
      <c r="C15" s="10">
        <f>Tbl5a!C15/Tbl11!C14</f>
        <v>38.03991450564453</v>
      </c>
      <c r="E15" s="10">
        <f>Tbl5a!E15/Tbl11!C14</f>
        <v>8.36397534685822</v>
      </c>
      <c r="G15" s="10">
        <f>Tbl5a!G15/Tbl11!C14</f>
        <v>134.83877170539964</v>
      </c>
      <c r="I15" s="10">
        <f>Tbl5a!I15/Tbl11!C14</f>
        <v>36.41250892723446</v>
      </c>
      <c r="K15" s="10">
        <f>Tbl5a!K15/Tbl11!C14</f>
        <v>26.86352327978048</v>
      </c>
      <c r="M15" s="10">
        <f>Tbl5a!M15/Tbl11!C14</f>
        <v>188.1862219066218</v>
      </c>
      <c r="O15" s="10">
        <f>Tbl5a!O15/Tbl11!C14</f>
        <v>12.015665334164673</v>
      </c>
      <c r="Q15" s="10">
        <f>Tbl5a!Q15/Tbl11!C14</f>
        <v>11.569321276237906</v>
      </c>
      <c r="S15" s="10">
        <f>Tbl5a!S15/Tbl11!C14</f>
        <v>15.043317987826269</v>
      </c>
      <c r="U15" s="10">
        <f>Tbl5a!U15/Tbl11!C14</f>
        <v>0.3822609400473355</v>
      </c>
      <c r="W15" s="10">
        <f>Tbl5a!W15/Tbl11!C14</f>
        <v>0</v>
      </c>
      <c r="Y15" s="10">
        <f>Tbl5a!Y15/Tbl11!C14</f>
        <v>114.2187484934493</v>
      </c>
    </row>
    <row r="16" spans="1:25" ht="12.75">
      <c r="A16" s="3" t="s">
        <v>55</v>
      </c>
      <c r="B16" s="10">
        <f t="shared" si="0"/>
        <v>356.642895110159</v>
      </c>
      <c r="C16" s="10">
        <f>Tbl5a!C16/Tbl11!C15</f>
        <v>7.896281520511856</v>
      </c>
      <c r="E16" s="10">
        <f>Tbl5a!E16/Tbl11!C15</f>
        <v>3.9232517877305235</v>
      </c>
      <c r="G16" s="10">
        <f>Tbl5a!G16/Tbl11!C15</f>
        <v>84.19484786196115</v>
      </c>
      <c r="I16" s="10">
        <f>Tbl5a!I16/Tbl11!C15</f>
        <v>12.360894589039113</v>
      </c>
      <c r="K16" s="10">
        <f>Tbl5a!K16/Tbl11!C15</f>
        <v>10.118728467618192</v>
      </c>
      <c r="M16" s="10">
        <f>Tbl5a!M16/Tbl11!C15</f>
        <v>154.18125821487507</v>
      </c>
      <c r="O16" s="10">
        <f>Tbl5a!O16/Tbl11!C15</f>
        <v>0</v>
      </c>
      <c r="Q16" s="10">
        <f>Tbl5a!Q16/Tbl11!C15</f>
        <v>8.846006774557772</v>
      </c>
      <c r="S16" s="10">
        <f>Tbl5a!S16/Tbl11!C15</f>
        <v>1.929058799687328</v>
      </c>
      <c r="U16" s="10">
        <f>Tbl5a!U16/Tbl11!C15</f>
        <v>0.032889609449639555</v>
      </c>
      <c r="W16" s="10">
        <f>Tbl5a!W16/Tbl11!C15</f>
        <v>0</v>
      </c>
      <c r="Y16" s="10">
        <f>Tbl5a!Y16/Tbl11!C15</f>
        <v>73.15967748472829</v>
      </c>
    </row>
    <row r="17" ht="12.75">
      <c r="A17" s="3"/>
    </row>
    <row r="18" spans="1:25" ht="12.75">
      <c r="A18" s="3" t="s">
        <v>56</v>
      </c>
      <c r="B18" s="10">
        <f t="shared" si="0"/>
        <v>790.1595363965367</v>
      </c>
      <c r="C18" s="10">
        <f>Tbl5a!C18/Tbl11!C17</f>
        <v>17.224735901782033</v>
      </c>
      <c r="E18" s="10">
        <f>Tbl5a!E18/Tbl11!C17</f>
        <v>21.572898437857894</v>
      </c>
      <c r="G18" s="10">
        <f>Tbl5a!G18/Tbl11!C17</f>
        <v>174.74052865454212</v>
      </c>
      <c r="I18" s="10">
        <f>Tbl5a!I18/Tbl11!C17</f>
        <v>52.13785697924779</v>
      </c>
      <c r="K18" s="10">
        <f>Tbl5a!K18/Tbl11!C17</f>
        <v>102.76063585139035</v>
      </c>
      <c r="M18" s="10">
        <f>Tbl5a!M18/Tbl11!C17</f>
        <v>240.06520866736912</v>
      </c>
      <c r="O18" s="10">
        <f>Tbl5a!O18/Tbl11!C17</f>
        <v>11.519138760364653</v>
      </c>
      <c r="Q18" s="10">
        <f>Tbl5a!Q18/Tbl11!C17</f>
        <v>28.28711897017729</v>
      </c>
      <c r="S18" s="10">
        <f>Tbl5a!S18/Tbl11!C17</f>
        <v>23.929015529799806</v>
      </c>
      <c r="U18" s="10">
        <f>Tbl5a!U18/Tbl11!C17</f>
        <v>1.319345824362087</v>
      </c>
      <c r="W18" s="10">
        <f>Tbl5a!W18/Tbl11!C17</f>
        <v>0</v>
      </c>
      <c r="Y18" s="10">
        <f>Tbl5a!Y18/Tbl11!C17</f>
        <v>116.6030528196436</v>
      </c>
    </row>
    <row r="19" spans="1:25" ht="12.75">
      <c r="A19" s="3" t="s">
        <v>57</v>
      </c>
      <c r="B19" s="10">
        <f t="shared" si="0"/>
        <v>374.0019435652833</v>
      </c>
      <c r="C19" s="10">
        <f>Tbl5a!C19/Tbl11!C18</f>
        <v>8.44718940846075</v>
      </c>
      <c r="E19" s="10">
        <f>Tbl5a!E19/Tbl11!C18</f>
        <v>18.19399777114073</v>
      </c>
      <c r="G19" s="10">
        <f>Tbl5a!G19/Tbl11!C18</f>
        <v>76.49614371684572</v>
      </c>
      <c r="I19" s="10">
        <f>Tbl5a!I19/Tbl11!C18</f>
        <v>8.81903552801676</v>
      </c>
      <c r="K19" s="10">
        <f>Tbl5a!K19/Tbl11!C18</f>
        <v>5.977049881870459</v>
      </c>
      <c r="M19" s="10">
        <f>Tbl5a!M19/Tbl11!C18</f>
        <v>177.54012321134044</v>
      </c>
      <c r="O19" s="10">
        <f>Tbl5a!O19/Tbl11!C18</f>
        <v>0</v>
      </c>
      <c r="Q19" s="10">
        <f>Tbl5a!Q19/Tbl11!C18</f>
        <v>1.3600074889671465</v>
      </c>
      <c r="S19" s="10">
        <f>Tbl5a!S19/Tbl11!C18</f>
        <v>3.4069572504792047</v>
      </c>
      <c r="U19" s="10">
        <f>Tbl5a!U19/Tbl11!C18</f>
        <v>0.006419114697098025</v>
      </c>
      <c r="W19" s="10">
        <f>Tbl5a!W19/Tbl11!C18</f>
        <v>0</v>
      </c>
      <c r="Y19" s="10">
        <f>Tbl5a!Y19/Tbl11!C18</f>
        <v>73.75502019346499</v>
      </c>
    </row>
    <row r="20" spans="1:25" ht="12.75">
      <c r="A20" s="3" t="s">
        <v>58</v>
      </c>
      <c r="B20" s="10">
        <f t="shared" si="0"/>
        <v>485.41875319840364</v>
      </c>
      <c r="C20" s="10">
        <f>Tbl5a!C20/Tbl11!C19</f>
        <v>12.775253994844592</v>
      </c>
      <c r="E20" s="10">
        <f>Tbl5a!E20/Tbl11!C19</f>
        <v>6.879145351923368</v>
      </c>
      <c r="G20" s="10">
        <f>Tbl5a!G20/Tbl11!C19</f>
        <v>120.34614579038329</v>
      </c>
      <c r="I20" s="10">
        <f>Tbl5a!I20/Tbl11!C19</f>
        <v>22.43171165176557</v>
      </c>
      <c r="K20" s="10">
        <f>Tbl5a!K20/Tbl11!C19</f>
        <v>6.771186964145593</v>
      </c>
      <c r="M20" s="10">
        <f>Tbl5a!M20/Tbl11!C19</f>
        <v>207.42946891480733</v>
      </c>
      <c r="O20" s="10">
        <f>Tbl5a!O20/Tbl11!C19</f>
        <v>0</v>
      </c>
      <c r="Q20" s="10">
        <f>Tbl5a!Q20/Tbl11!C19</f>
        <v>2.0909459922834914</v>
      </c>
      <c r="S20" s="10">
        <f>Tbl5a!S20/Tbl11!C19</f>
        <v>5.408976062688346</v>
      </c>
      <c r="U20" s="10">
        <f>Tbl5a!U20/Tbl11!C19</f>
        <v>0</v>
      </c>
      <c r="W20" s="10">
        <f>Tbl5a!W20/Tbl11!C19</f>
        <v>0</v>
      </c>
      <c r="Y20" s="10">
        <f>Tbl5a!Y20/Tbl11!C19</f>
        <v>101.28591847556207</v>
      </c>
    </row>
    <row r="21" spans="1:25" ht="12.75">
      <c r="A21" s="3" t="s">
        <v>59</v>
      </c>
      <c r="B21" s="10">
        <f t="shared" si="0"/>
        <v>394.56746584526593</v>
      </c>
      <c r="C21" s="10">
        <f>Tbl5a!C21/Tbl11!C20</f>
        <v>4.440874801822741</v>
      </c>
      <c r="E21" s="10">
        <f>Tbl5a!E21/Tbl11!C20</f>
        <v>13.102721935075046</v>
      </c>
      <c r="G21" s="10">
        <f>Tbl5a!G21/Tbl11!C20</f>
        <v>99.45432331611576</v>
      </c>
      <c r="I21" s="10">
        <f>Tbl5a!I21/Tbl11!C20</f>
        <v>41.787369586570556</v>
      </c>
      <c r="K21" s="10">
        <f>Tbl5a!K21/Tbl11!C20</f>
        <v>10.349137770167488</v>
      </c>
      <c r="M21" s="10">
        <f>Tbl5a!M21/Tbl11!C20</f>
        <v>156.38368022205253</v>
      </c>
      <c r="O21" s="10">
        <f>Tbl5a!O21/Tbl11!C20</f>
        <v>0</v>
      </c>
      <c r="Q21" s="10">
        <f>Tbl5a!Q21/Tbl11!C20</f>
        <v>0</v>
      </c>
      <c r="S21" s="10">
        <f>Tbl5a!S21/Tbl11!C20</f>
        <v>2.393719528598862</v>
      </c>
      <c r="U21" s="10">
        <f>Tbl5a!U21/Tbl11!C20</f>
        <v>0</v>
      </c>
      <c r="W21" s="10">
        <f>Tbl5a!W21/Tbl11!C20</f>
        <v>0</v>
      </c>
      <c r="Y21" s="10">
        <f>Tbl5a!Y21/Tbl11!C20</f>
        <v>66.65563868486291</v>
      </c>
    </row>
    <row r="22" spans="1:25" ht="12.75">
      <c r="A22" s="3" t="s">
        <v>60</v>
      </c>
      <c r="B22" s="10">
        <f t="shared" si="0"/>
        <v>1091.6504341445516</v>
      </c>
      <c r="C22" s="10">
        <f>Tbl5a!C22/Tbl11!C21</f>
        <v>19.169902275784626</v>
      </c>
      <c r="E22" s="10">
        <f>Tbl5a!E22/Tbl11!C21</f>
        <v>11.204284745461214</v>
      </c>
      <c r="G22" s="10">
        <f>Tbl5a!G22/Tbl11!C21</f>
        <v>352.0506587212469</v>
      </c>
      <c r="I22" s="10">
        <f>Tbl5a!I22/Tbl11!C21</f>
        <v>98.90336531513002</v>
      </c>
      <c r="K22" s="10">
        <f>Tbl5a!K22/Tbl11!C21</f>
        <v>61.04556683380213</v>
      </c>
      <c r="M22" s="10">
        <f>Tbl5a!M22/Tbl11!C21</f>
        <v>377.85505241975824</v>
      </c>
      <c r="O22" s="10">
        <f>Tbl5a!O22/Tbl11!C21</f>
        <v>0</v>
      </c>
      <c r="Q22" s="10">
        <f>Tbl5a!Q22/Tbl11!C21</f>
        <v>0</v>
      </c>
      <c r="S22" s="10">
        <f>Tbl5a!S22/Tbl11!C21</f>
        <v>5.674728451199039</v>
      </c>
      <c r="U22" s="10">
        <f>Tbl5a!U22/Tbl11!C21</f>
        <v>1.3321889557183673</v>
      </c>
      <c r="W22" s="10">
        <f>Tbl5a!W22/Tbl11!C21</f>
        <v>0</v>
      </c>
      <c r="Y22" s="10">
        <f>Tbl5a!Y22/Tbl11!C21</f>
        <v>164.4146864264511</v>
      </c>
    </row>
    <row r="23" ht="12.75">
      <c r="A23" s="3"/>
    </row>
    <row r="24" spans="1:25" ht="12.75">
      <c r="A24" s="3" t="s">
        <v>61</v>
      </c>
      <c r="B24" s="10">
        <f t="shared" si="0"/>
        <v>337.6010990029083</v>
      </c>
      <c r="C24" s="10">
        <f>Tbl5a!C24/Tbl11!C23</f>
        <v>2.614652816221521</v>
      </c>
      <c r="E24" s="10">
        <f>Tbl5a!E24/Tbl11!C23</f>
        <v>9.663645424223807</v>
      </c>
      <c r="G24" s="10">
        <f>Tbl5a!G24/Tbl11!C23</f>
        <v>96.31664397801028</v>
      </c>
      <c r="I24" s="10">
        <f>Tbl5a!I24/Tbl11!C23</f>
        <v>10.993964387894126</v>
      </c>
      <c r="K24" s="10">
        <f>Tbl5a!K24/Tbl11!C23</f>
        <v>7.673356815811446</v>
      </c>
      <c r="M24" s="10">
        <f>Tbl5a!M24/Tbl11!C23</f>
        <v>138.16818739053846</v>
      </c>
      <c r="O24" s="10">
        <f>Tbl5a!O24/Tbl11!C23</f>
        <v>0.6185153915460821</v>
      </c>
      <c r="Q24" s="10">
        <f>Tbl5a!Q24/Tbl11!C23</f>
        <v>0</v>
      </c>
      <c r="S24" s="10">
        <f>Tbl5a!S24/Tbl11!C23</f>
        <v>1.2502482302108398</v>
      </c>
      <c r="U24" s="10">
        <f>Tbl5a!U25/Tbl11!C23</f>
        <v>0.0019684119041870245</v>
      </c>
      <c r="W24" s="10">
        <f>Tbl5a!W24/Tbl11!C23</f>
        <v>0</v>
      </c>
      <c r="Y24" s="10">
        <f>Tbl5a!Y24/Tbl11!C23</f>
        <v>70.29991615654757</v>
      </c>
    </row>
    <row r="25" spans="1:25" ht="12.75">
      <c r="A25" s="3" t="s">
        <v>62</v>
      </c>
      <c r="B25" s="10">
        <f t="shared" si="0"/>
        <v>859.8439816668892</v>
      </c>
      <c r="C25" s="10">
        <f>Tbl5a!C25/Tbl11!C24</f>
        <v>16.045343300849908</v>
      </c>
      <c r="E25" s="10">
        <f>Tbl5a!E25/Tbl11!C24</f>
        <v>16.839970186445953</v>
      </c>
      <c r="G25" s="10">
        <f>Tbl5a!G25/Tbl11!C24</f>
        <v>340.6964045743781</v>
      </c>
      <c r="I25" s="10">
        <f>Tbl5a!I25/Tbl11!C24</f>
        <v>64.91342722377965</v>
      </c>
      <c r="K25" s="10">
        <f>Tbl5a!K25/Tbl11!C24</f>
        <v>22.357584657144127</v>
      </c>
      <c r="M25" s="10">
        <f>Tbl5a!M25/Tbl11!C24</f>
        <v>176.76162506118453</v>
      </c>
      <c r="O25" s="10">
        <f>Tbl5a!O25/Tbl11!C24</f>
        <v>0.021136474880968273</v>
      </c>
      <c r="Q25" s="10">
        <f>Tbl5a!Q25/Tbl11!C24</f>
        <v>51.23549815333956</v>
      </c>
      <c r="S25" s="10">
        <f>Tbl5a!S25/Tbl11!C24</f>
        <v>0.41946558091932534</v>
      </c>
      <c r="U25" s="10">
        <f>Tbl5a!U26/Tbl11!C24</f>
        <v>0</v>
      </c>
      <c r="W25" s="10">
        <f>Tbl5a!W25/Tbl11!C24</f>
        <v>0</v>
      </c>
      <c r="Y25" s="10">
        <f>Tbl5a!Y25/Tbl11!C24</f>
        <v>170.55352645396698</v>
      </c>
    </row>
    <row r="26" spans="1:25" ht="12.75">
      <c r="A26" s="3" t="s">
        <v>63</v>
      </c>
      <c r="B26" s="10">
        <f t="shared" si="0"/>
        <v>407.5944288227213</v>
      </c>
      <c r="C26" s="10">
        <f>Tbl5a!C26/Tbl11!C25</f>
        <v>7.6652889590796445</v>
      </c>
      <c r="E26" s="10">
        <f>Tbl5a!E26/Tbl11!C25</f>
        <v>10.058187537716831</v>
      </c>
      <c r="G26" s="10">
        <f>Tbl5a!G26/Tbl11!C25</f>
        <v>98.76792778911957</v>
      </c>
      <c r="I26" s="10">
        <f>Tbl5a!I26/Tbl11!C25</f>
        <v>19.516755646289948</v>
      </c>
      <c r="K26" s="10">
        <f>Tbl5a!K26/Tbl11!C25</f>
        <v>16.94322175571049</v>
      </c>
      <c r="M26" s="10">
        <f>Tbl5a!M26/Tbl11!C25</f>
        <v>159.9718839798159</v>
      </c>
      <c r="O26" s="10">
        <f>Tbl5a!O26/Tbl11!C25</f>
        <v>0</v>
      </c>
      <c r="Q26" s="10">
        <f>Tbl5a!Q26/Tbl11!C25</f>
        <v>0</v>
      </c>
      <c r="S26" s="10">
        <f>Tbl5a!S26/Tbl11!C25</f>
        <v>0.39946252712401936</v>
      </c>
      <c r="U26" s="10">
        <f>Tbl5a!U26/Tbl11!C25</f>
        <v>0</v>
      </c>
      <c r="W26" s="10">
        <f>Tbl5a!W26/Tbl11!C25</f>
        <v>0</v>
      </c>
      <c r="Y26" s="10">
        <f>Tbl5a!Y26/Tbl11!C25</f>
        <v>94.27170062786487</v>
      </c>
    </row>
    <row r="27" spans="1:25" ht="12.75">
      <c r="A27" s="3" t="s">
        <v>64</v>
      </c>
      <c r="B27" s="10">
        <f t="shared" si="0"/>
        <v>325.96779182153136</v>
      </c>
      <c r="C27" s="10">
        <f>Tbl5a!C27/Tbl11!C26</f>
        <v>5.414067923829686</v>
      </c>
      <c r="E27" s="10">
        <f>Tbl5a!E27/Tbl11!C26</f>
        <v>18.637036135219816</v>
      </c>
      <c r="G27" s="10">
        <f>Tbl5a!G27/Tbl11!C26</f>
        <v>72.75837235556074</v>
      </c>
      <c r="I27" s="10">
        <f>Tbl5a!I27/Tbl11!C26</f>
        <v>7.999563326685971</v>
      </c>
      <c r="K27" s="10">
        <f>Tbl5a!K27/Tbl11!C26</f>
        <v>22.44029287296831</v>
      </c>
      <c r="M27" s="10">
        <f>Tbl5a!M27/Tbl11!C26</f>
        <v>144.5394442778691</v>
      </c>
      <c r="O27" s="10">
        <f>Tbl5a!O27/Tbl11!C26</f>
        <v>1.3497153574181135</v>
      </c>
      <c r="Q27" s="10">
        <f>Tbl5a!Q27/Tbl11!C26</f>
        <v>0.5937867625603948</v>
      </c>
      <c r="S27" s="10">
        <f>Tbl5a!S27/Tbl11!C26</f>
        <v>0.386063681860349</v>
      </c>
      <c r="U27" s="10">
        <f>Tbl5a!U27/Tbl11!C26</f>
        <v>0</v>
      </c>
      <c r="W27" s="10">
        <f>Tbl5a!W27/Tbl11!C26</f>
        <v>0</v>
      </c>
      <c r="Y27" s="10">
        <f>Tbl5a!Y27/Tbl11!C26</f>
        <v>51.84944912755891</v>
      </c>
    </row>
    <row r="28" spans="1:25" ht="12.75">
      <c r="A28" s="3" t="s">
        <v>65</v>
      </c>
      <c r="B28" s="10">
        <f t="shared" si="0"/>
        <v>946.2384672317057</v>
      </c>
      <c r="C28" s="10">
        <f>Tbl5a!C28/Tbl11!C27</f>
        <v>7.827152388152746</v>
      </c>
      <c r="E28" s="10">
        <f>Tbl5a!E28/Tbl11!C27</f>
        <v>28.05682092501956</v>
      </c>
      <c r="G28" s="10">
        <f>Tbl5a!G28/Tbl11!C27</f>
        <v>335.1290928866075</v>
      </c>
      <c r="I28" s="10">
        <f>Tbl5a!I28/Tbl11!C27</f>
        <v>37.34913506558964</v>
      </c>
      <c r="K28" s="10">
        <f>Tbl5a!K28/Tbl11!C27</f>
        <v>86.42283368482484</v>
      </c>
      <c r="M28" s="10">
        <f>Tbl5a!M28/Tbl11!C27</f>
        <v>311.31826509092355</v>
      </c>
      <c r="O28" s="10">
        <f>Tbl5a!O28/Tbl11!C27</f>
        <v>4.960672741501201</v>
      </c>
      <c r="Q28" s="10">
        <f>Tbl5a!Q28/Tbl11!C27</f>
        <v>0</v>
      </c>
      <c r="S28" s="10">
        <f>Tbl5a!S28/Tbl11!C27</f>
        <v>46.81787778706246</v>
      </c>
      <c r="U28" s="10">
        <f>Tbl5a!U28/Tbl11!C27</f>
        <v>0</v>
      </c>
      <c r="W28" s="10">
        <f>Tbl5a!W28/Tbl11!C27</f>
        <v>0</v>
      </c>
      <c r="Y28" s="10">
        <f>Tbl5a!Y28/Tbl11!C27</f>
        <v>88.35661666202432</v>
      </c>
    </row>
    <row r="29" ht="12.75">
      <c r="A29" s="3"/>
    </row>
    <row r="30" spans="1:25" ht="12.75">
      <c r="A30" s="138" t="s">
        <v>154</v>
      </c>
      <c r="B30" s="10">
        <f t="shared" si="0"/>
        <v>560.2521289323984</v>
      </c>
      <c r="C30" s="10">
        <f>Tbl5a!C30/Tbl11!C29</f>
        <v>2.399876588088207</v>
      </c>
      <c r="E30" s="10">
        <f>Tbl5a!E30/Tbl11!C29</f>
        <v>19.933177936988525</v>
      </c>
      <c r="G30" s="10">
        <f>Tbl5a!G30/Tbl11!C29</f>
        <v>218.01225323820344</v>
      </c>
      <c r="I30" s="10">
        <f>Tbl5a!I30/Tbl11!C29</f>
        <v>20.26680907065886</v>
      </c>
      <c r="K30" s="10">
        <f>Tbl5a!K30/Tbl11!C29</f>
        <v>23.910037489147957</v>
      </c>
      <c r="M30" s="10">
        <f>Tbl5a!M30/Tbl11!C29</f>
        <v>150.93582876168404</v>
      </c>
      <c r="O30" s="10">
        <f>Tbl5a!O30/Tbl11!C29</f>
        <v>5.220775308307235</v>
      </c>
      <c r="Q30" s="10">
        <f>Tbl5a!Q30/Tbl11!C29</f>
        <v>0</v>
      </c>
      <c r="S30" s="10">
        <f>Tbl5a!S30/Tbl11!C29</f>
        <v>1.2664716149908724</v>
      </c>
      <c r="U30" s="10">
        <f>Tbl5a!U30/Tbl11!C29</f>
        <v>0</v>
      </c>
      <c r="W30" s="10">
        <f>Tbl5a!W30/Tbl11!C29</f>
        <v>0</v>
      </c>
      <c r="Y30" s="10">
        <f>Tbl5a!Y30/Tbl11!C29</f>
        <v>118.30689892432927</v>
      </c>
    </row>
    <row r="31" spans="1:25" ht="12.75">
      <c r="A31" s="3" t="s">
        <v>67</v>
      </c>
      <c r="B31" s="10">
        <f t="shared" si="0"/>
        <v>633.1999152839018</v>
      </c>
      <c r="C31" s="10">
        <f>Tbl5a!C31/Tbl11!C30</f>
        <v>11.887374918089582</v>
      </c>
      <c r="E31" s="10">
        <f>Tbl5a!E31/Tbl11!C30</f>
        <v>26.19601945373564</v>
      </c>
      <c r="G31" s="10">
        <f>Tbl5a!G31/Tbl11!C30</f>
        <v>203.99543140124396</v>
      </c>
      <c r="I31" s="10">
        <f>Tbl5a!I31/Tbl11!C30</f>
        <v>34.5396448653478</v>
      </c>
      <c r="K31" s="10">
        <f>Tbl5a!K31/Tbl11!C30</f>
        <v>75.41988854293614</v>
      </c>
      <c r="M31" s="10">
        <f>Tbl5a!M31/Tbl11!C30</f>
        <v>161.13224344816493</v>
      </c>
      <c r="O31" s="10">
        <f>Tbl5a!O31/Tbl11!C30</f>
        <v>3.15021276920917</v>
      </c>
      <c r="Q31" s="10">
        <f>Tbl5a!Q31/Tbl11!C30</f>
        <v>2.391353895455813</v>
      </c>
      <c r="S31" s="10">
        <f>Tbl5a!S31/Tbl11!C30</f>
        <v>13.118809568022469</v>
      </c>
      <c r="U31" s="10">
        <f>Tbl5a!U31/Tbl11!C30</f>
        <v>0.29417703098231207</v>
      </c>
      <c r="W31" s="10">
        <f>Tbl5a!W31/Tbl11!C30</f>
        <v>0</v>
      </c>
      <c r="Y31" s="10">
        <f>Tbl5a!Y31/Tbl11!C30</f>
        <v>101.07475939071404</v>
      </c>
    </row>
    <row r="32" spans="1:25" ht="12.75">
      <c r="A32" s="3" t="s">
        <v>68</v>
      </c>
      <c r="B32" s="10">
        <f t="shared" si="0"/>
        <v>509.9380008922245</v>
      </c>
      <c r="C32" s="10">
        <f>Tbl5a!C32/Tbl11!C31</f>
        <v>8.744888078305822</v>
      </c>
      <c r="E32" s="10">
        <f>Tbl5a!E32/Tbl11!C31</f>
        <v>16.47181095336815</v>
      </c>
      <c r="G32" s="10">
        <f>Tbl5a!G32/Tbl11!C31</f>
        <v>133.90517096596426</v>
      </c>
      <c r="I32" s="10">
        <f>Tbl5a!I32/Tbl11!C31</f>
        <v>23.04872726795602</v>
      </c>
      <c r="K32" s="10">
        <f>Tbl5a!K32/Tbl11!C31</f>
        <v>16.26366678038156</v>
      </c>
      <c r="M32" s="10">
        <f>Tbl5a!M32/Tbl11!C31</f>
        <v>201.4313551316031</v>
      </c>
      <c r="O32" s="10">
        <f>Tbl5a!O32/Tbl11!C31</f>
        <v>0</v>
      </c>
      <c r="Q32" s="10">
        <f>Tbl5a!Q32/Tbl11!C31</f>
        <v>0.861705198519957</v>
      </c>
      <c r="S32" s="10">
        <f>Tbl5a!S32/Tbl11!C31</f>
        <v>8.254144907759729</v>
      </c>
      <c r="U32" s="10">
        <f>Tbl5a!U32/Tbl11!C31</f>
        <v>0.7106581467971764</v>
      </c>
      <c r="W32" s="10">
        <f>Tbl5a!W32/Tbl11!C31</f>
        <v>0</v>
      </c>
      <c r="Y32" s="10">
        <f>Tbl5a!Y32/Tbl11!C31</f>
        <v>100.24587346156875</v>
      </c>
    </row>
    <row r="33" spans="1:25" ht="12.75">
      <c r="A33" s="3" t="s">
        <v>69</v>
      </c>
      <c r="B33" s="10">
        <f t="shared" si="0"/>
        <v>469.0146424465675</v>
      </c>
      <c r="C33" s="10">
        <f>Tbl5a!C33/Tbl11!C32</f>
        <v>6.592731530751334</v>
      </c>
      <c r="E33" s="10">
        <f>Tbl5a!E33/Tbl11!C32</f>
        <v>10.961173030185677</v>
      </c>
      <c r="G33" s="10">
        <f>Tbl5a!G33/Tbl11!C32</f>
        <v>118.90392300960247</v>
      </c>
      <c r="I33" s="10">
        <f>Tbl5a!I33/Tbl11!C32</f>
        <v>45.127055501514015</v>
      </c>
      <c r="K33" s="10">
        <f>Tbl5a!K33/Tbl11!C32</f>
        <v>36.28563900993179</v>
      </c>
      <c r="M33" s="10">
        <f>Tbl5a!M33/Tbl11!C32</f>
        <v>143.74964093713123</v>
      </c>
      <c r="O33" s="10">
        <f>Tbl5a!O33/Tbl11!C32</f>
        <v>2.835716616301302</v>
      </c>
      <c r="Q33" s="10">
        <f>Tbl5a!Q33/Tbl11!C32</f>
        <v>10.349097540076297</v>
      </c>
      <c r="S33" s="10">
        <f>Tbl5a!S33/Tbl11!C32</f>
        <v>12.443591299548391</v>
      </c>
      <c r="U33" s="10">
        <f>Tbl5a!U33/Tbl11!C32</f>
        <v>0.022472609068205175</v>
      </c>
      <c r="W33" s="10">
        <f>Tbl5a!W33/Tbl11!C32</f>
        <v>0.3667777652414946</v>
      </c>
      <c r="Y33" s="10">
        <f>Tbl5a!Y33/Tbl11!C32</f>
        <v>81.37682359721533</v>
      </c>
    </row>
    <row r="34" spans="1:25" ht="12.75">
      <c r="A34" s="3" t="s">
        <v>70</v>
      </c>
      <c r="B34" s="10">
        <f t="shared" si="0"/>
        <v>1748.1367832550472</v>
      </c>
      <c r="C34" s="10">
        <f>Tbl5a!C34/Tbl11!C33</f>
        <v>12.333240984277639</v>
      </c>
      <c r="E34" s="10">
        <f>Tbl5a!E34/Tbl11!C33</f>
        <v>44.02878024659224</v>
      </c>
      <c r="G34" s="10">
        <f>Tbl5a!G34/Tbl11!C33</f>
        <v>532.6374795767496</v>
      </c>
      <c r="I34" s="10">
        <f>Tbl5a!I34/Tbl11!C33</f>
        <v>177.4133572585529</v>
      </c>
      <c r="K34" s="10">
        <f>Tbl5a!K34/Tbl11!C33</f>
        <v>80.8341354686776</v>
      </c>
      <c r="M34" s="10">
        <f>Tbl5a!M34/Tbl11!C33</f>
        <v>279.0602650129372</v>
      </c>
      <c r="O34" s="10">
        <f>Tbl5a!O34/Tbl11!C33</f>
        <v>324.733447618615</v>
      </c>
      <c r="Q34" s="10">
        <f>Tbl5a!Q34/Tbl11!C33</f>
        <v>2.2988614750863716</v>
      </c>
      <c r="S34" s="10">
        <f>Tbl5a!S34/Tbl11!C33</f>
        <v>13.697189676836626</v>
      </c>
      <c r="U34" s="10">
        <f>Tbl5a!U34/Tbl11!C33</f>
        <v>2.582722132168422</v>
      </c>
      <c r="W34" s="10">
        <f>Tbl5a!W34/Tbl11!C33</f>
        <v>0</v>
      </c>
      <c r="Y34" s="10">
        <f>Tbl5a!Y34/Tbl11!C33</f>
        <v>278.517303804554</v>
      </c>
    </row>
    <row r="35" ht="12.75">
      <c r="A35" s="3"/>
    </row>
    <row r="36" spans="1:25" ht="12.75">
      <c r="A36" s="3" t="s">
        <v>71</v>
      </c>
      <c r="B36" s="10">
        <f t="shared" si="0"/>
        <v>595.9389184736581</v>
      </c>
      <c r="C36" s="10">
        <f>Tbl5a!C36/Tbl11!C35</f>
        <v>13.8005290452821</v>
      </c>
      <c r="E36" s="10">
        <f>Tbl5a!E36/Tbl11!C35</f>
        <v>23.966264081769985</v>
      </c>
      <c r="G36" s="10">
        <f>Tbl5a!G36/Tbl11!C35</f>
        <v>173.66862738273412</v>
      </c>
      <c r="I36" s="10">
        <f>Tbl5a!I36/Tbl11!C35</f>
        <v>21.952084275985293</v>
      </c>
      <c r="K36" s="10">
        <f>Tbl5a!K36/Tbl11!C35</f>
        <v>45.471175153434736</v>
      </c>
      <c r="M36" s="10">
        <f>Tbl5a!M36/Tbl11!C35</f>
        <v>221.34477045699768</v>
      </c>
      <c r="O36" s="10">
        <f>Tbl5a!O36/Tbl11!C35</f>
        <v>0</v>
      </c>
      <c r="Q36" s="10">
        <f>Tbl5a!Q36/Tbl11!C35</f>
        <v>0</v>
      </c>
      <c r="S36" s="10">
        <f>Tbl5a!S36/Tbl11!C35</f>
        <v>2.045980532061768</v>
      </c>
      <c r="U36" s="10">
        <f>Tbl5a!U36/Tbl11!C35</f>
        <v>0</v>
      </c>
      <c r="W36" s="10">
        <f>Tbl5a!W36/Tbl11!C35</f>
        <v>0</v>
      </c>
      <c r="Y36" s="10">
        <f>Tbl5a!Y36/Tbl11!C35</f>
        <v>93.68948754539232</v>
      </c>
    </row>
    <row r="37" spans="1:25" ht="12.75">
      <c r="A37" s="3" t="s">
        <v>72</v>
      </c>
      <c r="B37" s="10">
        <f t="shared" si="0"/>
        <v>588.8426052024387</v>
      </c>
      <c r="C37" s="10">
        <f>Tbl5a!C37/Tbl11!C36</f>
        <v>15.993826279943315</v>
      </c>
      <c r="E37" s="10">
        <f>Tbl5a!E37/Tbl11!C36</f>
        <v>18.929980850920693</v>
      </c>
      <c r="G37" s="10">
        <f>Tbl5a!G37/Tbl11!C36</f>
        <v>192.40727639071753</v>
      </c>
      <c r="I37" s="10">
        <f>Tbl5a!I37/Tbl11!C36</f>
        <v>39.216633112227065</v>
      </c>
      <c r="K37" s="10">
        <f>Tbl5a!K37/Tbl11!C36</f>
        <v>26.370871461068063</v>
      </c>
      <c r="M37" s="10">
        <f>Tbl5a!M37/Tbl11!C36</f>
        <v>183.62451446441798</v>
      </c>
      <c r="O37" s="10">
        <f>Tbl5a!O37/Tbl11!C36</f>
        <v>0</v>
      </c>
      <c r="Q37" s="10">
        <f>Tbl5a!Q37/Tbl11!C36</f>
        <v>0.26532218190934476</v>
      </c>
      <c r="S37" s="10">
        <f>Tbl5a!S37/Tbl11!C36</f>
        <v>1.6555370455281206</v>
      </c>
      <c r="U37" s="10">
        <f>Tbl5a!U37/Tbl11!C36</f>
        <v>2.3269841877576245</v>
      </c>
      <c r="W37" s="10">
        <f>Tbl5a!W37/Tbl11!C36</f>
        <v>0</v>
      </c>
      <c r="Y37" s="10">
        <f>Tbl5a!Y37/Tbl11!C36</f>
        <v>108.05165922794895</v>
      </c>
    </row>
    <row r="38" spans="1:25" ht="12.75">
      <c r="A38" s="3" t="s">
        <v>73</v>
      </c>
      <c r="B38" s="10">
        <f t="shared" si="0"/>
        <v>732.8195018668556</v>
      </c>
      <c r="C38" s="10">
        <f>Tbl5a!C38/Tbl11!C37</f>
        <v>18.5875630967065</v>
      </c>
      <c r="E38" s="10">
        <f>Tbl5a!E38/Tbl11!C37</f>
        <v>3.0104144285462304</v>
      </c>
      <c r="G38" s="10">
        <f>Tbl5a!G38/Tbl11!C37</f>
        <v>249.61686637065085</v>
      </c>
      <c r="I38" s="10">
        <f>Tbl5a!I38/Tbl11!C37</f>
        <v>27.389331446711378</v>
      </c>
      <c r="K38" s="10">
        <f>Tbl5a!K38/Tbl11!C37</f>
        <v>50.31546683243652</v>
      </c>
      <c r="M38" s="10">
        <f>Tbl5a!M38/Tbl11!C37</f>
        <v>208.09547190357162</v>
      </c>
      <c r="O38" s="10">
        <f>Tbl5a!O38/Tbl11!C37</f>
        <v>0</v>
      </c>
      <c r="Q38" s="10">
        <f>Tbl5a!Q38/Tbl11!C37</f>
        <v>0.1934995474934893</v>
      </c>
      <c r="S38" s="10">
        <f>Tbl5a!S38/Tbl11!C37</f>
        <v>16.77528206568435</v>
      </c>
      <c r="U38" s="10">
        <f>Tbl5a!U38/Tbl11!C37</f>
        <v>0.08076295085734225</v>
      </c>
      <c r="W38" s="10">
        <f>Tbl5a!W38/Tbl11!C37</f>
        <v>0</v>
      </c>
      <c r="Y38" s="10">
        <f>Tbl5a!Y38/Tbl11!C37</f>
        <v>158.75484322419732</v>
      </c>
    </row>
    <row r="39" spans="1:26" ht="12.75">
      <c r="A39" s="8" t="s">
        <v>74</v>
      </c>
      <c r="B39" s="28">
        <f t="shared" si="0"/>
        <v>988.9591749513642</v>
      </c>
      <c r="C39" s="28">
        <f>Tbl5a!C39/Tbl11!C38</f>
        <v>10.019785236133025</v>
      </c>
      <c r="D39" s="28"/>
      <c r="E39" s="28">
        <f>Tbl5a!E39/Tbl11!C38</f>
        <v>19.964933135215453</v>
      </c>
      <c r="F39" s="28"/>
      <c r="G39" s="28">
        <f>Tbl5a!G39/Tbl11!C38</f>
        <v>366.3912700479466</v>
      </c>
      <c r="H39" s="28"/>
      <c r="I39" s="28">
        <f>Tbl5a!I39/Tbl11!C38</f>
        <v>70.65673473139198</v>
      </c>
      <c r="J39" s="28"/>
      <c r="K39" s="28">
        <f>Tbl5a!K39/Tbl11!C38</f>
        <v>97.06747445658002</v>
      </c>
      <c r="L39" s="28"/>
      <c r="M39" s="28">
        <f>Tbl5a!M39/Tbl11!C38</f>
        <v>223.7192567515816</v>
      </c>
      <c r="N39" s="28"/>
      <c r="O39" s="28">
        <f>Tbl5a!O39/Tbl11!C38</f>
        <v>0</v>
      </c>
      <c r="P39" s="28"/>
      <c r="Q39" s="28">
        <f>Tbl5a!Q39/Tbl11!C38</f>
        <v>7.933020327507238</v>
      </c>
      <c r="R39" s="28"/>
      <c r="S39" s="28">
        <f>Tbl5a!S39/Tbl11!C38</f>
        <v>26.961039199767157</v>
      </c>
      <c r="T39" s="28"/>
      <c r="U39" s="28">
        <f>Tbl5a!U39/Tbl11!C38</f>
        <v>0.8014077602977895</v>
      </c>
      <c r="V39" s="28"/>
      <c r="W39" s="28">
        <f>Tbl5a!W39/Tbl11!C38</f>
        <v>0</v>
      </c>
      <c r="X39" s="28"/>
      <c r="Y39" s="28">
        <f>Tbl5a!Y39/Tbl11!C38</f>
        <v>165.44425330494323</v>
      </c>
      <c r="Z39" s="28"/>
    </row>
    <row r="40" ht="12.75">
      <c r="A40" s="3" t="s">
        <v>193</v>
      </c>
    </row>
    <row r="41" ht="12.75">
      <c r="A41" s="3" t="s">
        <v>106</v>
      </c>
    </row>
  </sheetData>
  <sheetProtection password="CAF5" sheet="1"/>
  <mergeCells count="33">
    <mergeCell ref="U9:V9"/>
    <mergeCell ref="U8:V8"/>
    <mergeCell ref="W9:X9"/>
    <mergeCell ref="W8:X8"/>
    <mergeCell ref="W7:X7"/>
    <mergeCell ref="M9:N9"/>
    <mergeCell ref="M8:N8"/>
    <mergeCell ref="O9:P9"/>
    <mergeCell ref="O8:P8"/>
    <mergeCell ref="O7:P7"/>
    <mergeCell ref="S9:T9"/>
    <mergeCell ref="S8:T8"/>
    <mergeCell ref="S7:T7"/>
    <mergeCell ref="E7:F7"/>
    <mergeCell ref="G9:H9"/>
    <mergeCell ref="G8:H8"/>
    <mergeCell ref="I9:J9"/>
    <mergeCell ref="I8:J8"/>
    <mergeCell ref="Y9:Z9"/>
    <mergeCell ref="Y8:Z8"/>
    <mergeCell ref="K9:L9"/>
    <mergeCell ref="K8:L8"/>
    <mergeCell ref="K7:L7"/>
    <mergeCell ref="G6:K6"/>
    <mergeCell ref="A1:Y1"/>
    <mergeCell ref="A3:Y3"/>
    <mergeCell ref="C8:D8"/>
    <mergeCell ref="I7:J7"/>
    <mergeCell ref="Q9:R9"/>
    <mergeCell ref="Q8:R8"/>
    <mergeCell ref="C9:D9"/>
    <mergeCell ref="E9:F9"/>
    <mergeCell ref="E8:F8"/>
  </mergeCells>
  <printOptions horizontalCentered="1"/>
  <pageMargins left="0.29" right="0.25" top="0.87" bottom="0.88" header="0.67" footer="0.5"/>
  <pageSetup fitToHeight="1" fitToWidth="1" horizontalDpi="600" verticalDpi="600" orientation="landscape" scale="91" r:id="rId1"/>
  <headerFooter alignWithMargins="0">
    <oddHeader>&amp;R&amp;"MS Sans Serif,Bold"&amp;24
</oddHeader>
    <oddFooter>&amp;L&amp;"Arial,Italic"&amp;9MSDE-DBS   10  /  2009&amp;C- 5 -&amp;R&amp;"Arial,Italic"&amp;9Selected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workbookViewId="0" topLeftCell="A12">
      <selection activeCell="E12" sqref="E12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0" width="10.7109375" style="10" customWidth="1"/>
    <col min="11" max="11" width="9.421875" style="10" customWidth="1"/>
    <col min="12" max="12" width="8.140625" style="10" customWidth="1"/>
    <col min="13" max="13" width="8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14" t="s">
        <v>119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:16" ht="12.75">
      <c r="A3" s="215" t="s">
        <v>209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5:9" ht="15" customHeight="1" thickTop="1">
      <c r="E6" s="213" t="s">
        <v>113</v>
      </c>
      <c r="F6" s="213"/>
      <c r="G6" s="213"/>
      <c r="H6" s="213"/>
      <c r="I6" s="56"/>
    </row>
    <row r="7" spans="1:16" ht="12.75">
      <c r="A7" s="3" t="s">
        <v>115</v>
      </c>
      <c r="C7" s="49"/>
      <c r="D7" s="49" t="s">
        <v>26</v>
      </c>
      <c r="E7" s="49"/>
      <c r="F7" s="216" t="s">
        <v>30</v>
      </c>
      <c r="G7" s="216"/>
      <c r="H7" s="214" t="s">
        <v>32</v>
      </c>
      <c r="I7" s="214"/>
      <c r="J7" s="49"/>
      <c r="K7" s="49" t="s">
        <v>36</v>
      </c>
      <c r="L7" s="49"/>
      <c r="M7" s="49" t="s">
        <v>36</v>
      </c>
      <c r="N7" s="49"/>
      <c r="O7" s="49" t="s">
        <v>45</v>
      </c>
      <c r="P7" s="49"/>
    </row>
    <row r="8" spans="1:16" ht="12.75">
      <c r="A8" t="s">
        <v>35</v>
      </c>
      <c r="B8" s="49" t="s">
        <v>77</v>
      </c>
      <c r="C8" s="49" t="s">
        <v>24</v>
      </c>
      <c r="D8" s="49" t="s">
        <v>24</v>
      </c>
      <c r="E8" s="49" t="s">
        <v>29</v>
      </c>
      <c r="F8" s="214" t="s">
        <v>27</v>
      </c>
      <c r="G8" s="214"/>
      <c r="H8" s="214" t="s">
        <v>27</v>
      </c>
      <c r="I8" s="214"/>
      <c r="J8" s="49" t="s">
        <v>34</v>
      </c>
      <c r="K8" s="49" t="s">
        <v>38</v>
      </c>
      <c r="L8" s="49" t="s">
        <v>40</v>
      </c>
      <c r="M8" s="49" t="s">
        <v>41</v>
      </c>
      <c r="N8" s="49" t="s">
        <v>114</v>
      </c>
      <c r="O8" s="49" t="s">
        <v>46</v>
      </c>
      <c r="P8" s="49" t="s">
        <v>47</v>
      </c>
    </row>
    <row r="9" spans="1:16" ht="12.75">
      <c r="A9" s="8" t="s">
        <v>116</v>
      </c>
      <c r="B9" s="48" t="s">
        <v>161</v>
      </c>
      <c r="C9" s="48" t="s">
        <v>25</v>
      </c>
      <c r="D9" s="48" t="s">
        <v>25</v>
      </c>
      <c r="E9" s="48" t="s">
        <v>28</v>
      </c>
      <c r="F9" s="213" t="s">
        <v>31</v>
      </c>
      <c r="G9" s="213"/>
      <c r="H9" s="213" t="s">
        <v>33</v>
      </c>
      <c r="I9" s="213"/>
      <c r="J9" s="48" t="s">
        <v>35</v>
      </c>
      <c r="K9" s="48" t="s">
        <v>39</v>
      </c>
      <c r="L9" s="48" t="s">
        <v>39</v>
      </c>
      <c r="M9" s="48" t="s">
        <v>42</v>
      </c>
      <c r="N9" s="48" t="s">
        <v>44</v>
      </c>
      <c r="O9" s="48" t="s">
        <v>44</v>
      </c>
      <c r="P9" s="48" t="s">
        <v>48</v>
      </c>
    </row>
    <row r="10" spans="1:16" s="50" customFormat="1" ht="12.75">
      <c r="A10" s="76" t="s">
        <v>76</v>
      </c>
      <c r="B10" s="50">
        <f>+Tbl3!B10-Tbl5!B10</f>
        <v>11222.866716756214</v>
      </c>
      <c r="C10" s="50">
        <f>+Tbl3!E10-Tbl5!C10</f>
        <v>333.42597730020503</v>
      </c>
      <c r="D10" s="50">
        <f>+Tbl3!H10-Tbl5!E10</f>
        <v>839.4680409069597</v>
      </c>
      <c r="E10" s="50">
        <f>+Tbl3!K10-Tbl5!G10</f>
        <v>4587.711248443294</v>
      </c>
      <c r="F10" s="50">
        <f>+Tbl3!N10-Tbl5!I10</f>
        <v>237.9067201881465</v>
      </c>
      <c r="H10" s="50">
        <f>+Tbl3!Q10-Tbl5!K10</f>
        <v>135.0334904716177</v>
      </c>
      <c r="J10" s="50">
        <f>+Tbl3!T10-Tbl5!M10</f>
        <v>1133.3381826473915</v>
      </c>
      <c r="K10" s="50">
        <f>+Tbl3!W10-Tbl5!O10</f>
        <v>91.83234368078179</v>
      </c>
      <c r="L10" s="50">
        <f>+Tbl3!Z10-Tbl5!Q10</f>
        <v>63.596861505135436</v>
      </c>
      <c r="M10" s="50">
        <f>+Tbl3!AC10-Tbl5!S10</f>
        <v>590.276292091368</v>
      </c>
      <c r="N10" s="50">
        <f>+Tbl3!AF10-Tbl5!U10</f>
        <v>840.9301638843643</v>
      </c>
      <c r="O10" s="50">
        <f>+Tbl3!AI10-Tbl5!W10</f>
        <v>259.37636174885716</v>
      </c>
      <c r="P10" s="50">
        <f>+Tbl3!AL10-Tbl5!Y10</f>
        <v>2109.9710338880955</v>
      </c>
    </row>
    <row r="11" spans="1:16" ht="12.75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52</v>
      </c>
      <c r="B12" s="10">
        <f>+Tbl3!B12-Tbl5!B12</f>
        <v>10583.459827977647</v>
      </c>
      <c r="C12" s="11">
        <f>+Tbl3!E12-Tbl5!C12</f>
        <v>222.6025312172546</v>
      </c>
      <c r="D12" s="11">
        <f>+Tbl3!H12-Tbl5!E12</f>
        <v>717.5998995808592</v>
      </c>
      <c r="E12" s="11">
        <f>+Tbl3!K12-Tbl5!G12</f>
        <v>4209.111289512748</v>
      </c>
      <c r="F12" s="11">
        <f>+Tbl3!N12-Tbl5!I12</f>
        <v>283.01000261962974</v>
      </c>
      <c r="G12" s="11"/>
      <c r="H12" s="11">
        <f>+Tbl3!Q12-Tbl5!K12</f>
        <v>104.28740503842124</v>
      </c>
      <c r="I12" s="11"/>
      <c r="J12" s="11">
        <f>+Tbl3!T12-Tbl5!M12</f>
        <v>1077.6410223105136</v>
      </c>
      <c r="K12" s="11">
        <f>+Tbl3!W12-Tbl5!O12</f>
        <v>60.25529601816277</v>
      </c>
      <c r="L12" s="11">
        <f>+Tbl3!Z12-Tbl5!Q12</f>
        <v>59.874384387006636</v>
      </c>
      <c r="M12" s="11">
        <f>+Tbl3!AC12-Tbl5!S12</f>
        <v>616.5694365612994</v>
      </c>
      <c r="N12" s="11">
        <f>+Tbl3!AF12-Tbl5!U12</f>
        <v>828.1767584264757</v>
      </c>
      <c r="O12" s="11">
        <f>+Tbl3!AI12-Tbl5!W12</f>
        <v>174.53897026720222</v>
      </c>
      <c r="P12" s="11">
        <f>+Tbl3!AL12-Tbl5!Y12</f>
        <v>2229.7928320380724</v>
      </c>
    </row>
    <row r="13" spans="1:16" ht="12.75">
      <c r="A13" s="3" t="s">
        <v>53</v>
      </c>
      <c r="B13" s="10">
        <f>+Tbl3!B13-Tbl5!B13</f>
        <v>10430.348285427326</v>
      </c>
      <c r="C13" s="11">
        <f>+Tbl3!E13-Tbl5!C13</f>
        <v>321.0841894066083</v>
      </c>
      <c r="D13" s="11">
        <f>+Tbl3!H13-Tbl5!E13</f>
        <v>782.4248436766346</v>
      </c>
      <c r="E13" s="11">
        <f>+Tbl3!K13-Tbl5!G13</f>
        <v>4518.148905797676</v>
      </c>
      <c r="F13" s="11">
        <f>+Tbl3!N13-Tbl5!I13</f>
        <v>183.58843557994453</v>
      </c>
      <c r="G13" s="11"/>
      <c r="H13" s="11">
        <f>+Tbl3!Q13-Tbl5!K13</f>
        <v>128.72747445180028</v>
      </c>
      <c r="I13" s="11"/>
      <c r="J13" s="11">
        <f>+Tbl3!T13-Tbl5!M13</f>
        <v>955.3489188260547</v>
      </c>
      <c r="K13" s="11">
        <f>+Tbl3!W13-Tbl5!O13</f>
        <v>57.680941209983544</v>
      </c>
      <c r="L13" s="11">
        <f>+Tbl3!Z13-Tbl5!Q13</f>
        <v>0</v>
      </c>
      <c r="M13" s="11">
        <f>+Tbl3!AC13-Tbl5!S13</f>
        <v>514.420933937574</v>
      </c>
      <c r="N13" s="11">
        <f>+Tbl3!AF13-Tbl5!U13</f>
        <v>824.6122756752336</v>
      </c>
      <c r="O13" s="11">
        <f>+Tbl3!AI13-Tbl5!W13</f>
        <v>169.42399672203243</v>
      </c>
      <c r="P13" s="11">
        <f>+Tbl3!AL13-Tbl5!Y13</f>
        <v>1974.8873701437838</v>
      </c>
    </row>
    <row r="14" spans="1:16" ht="12.75">
      <c r="A14" s="3" t="s">
        <v>75</v>
      </c>
      <c r="B14" s="10">
        <f>+Tbl3!B14-Tbl5!B14</f>
        <v>11789.970056287255</v>
      </c>
      <c r="C14" s="11">
        <f>+Tbl3!E14-Tbl5!C14</f>
        <v>602.5273243718843</v>
      </c>
      <c r="D14" s="11">
        <f>+Tbl3!H14-Tbl5!E14</f>
        <v>963.4214972925159</v>
      </c>
      <c r="E14" s="11">
        <f>+Tbl3!K14-Tbl5!G14</f>
        <v>4095.4756551495657</v>
      </c>
      <c r="F14" s="11">
        <f>+Tbl3!N14-Tbl5!I14</f>
        <v>263.37846674600814</v>
      </c>
      <c r="G14" s="11"/>
      <c r="H14" s="11">
        <f>+Tbl3!Q14-Tbl5!K14</f>
        <v>437.63826288467624</v>
      </c>
      <c r="I14" s="11"/>
      <c r="J14" s="11">
        <f>+Tbl3!T14-Tbl5!M14</f>
        <v>1613.126633685215</v>
      </c>
      <c r="K14" s="11">
        <f>+Tbl3!W14-Tbl5!O14</f>
        <v>165.55822445870749</v>
      </c>
      <c r="L14" s="11">
        <f>+Tbl3!Z14-Tbl5!Q14</f>
        <v>0</v>
      </c>
      <c r="M14" s="11">
        <f>+Tbl3!AC14-Tbl5!S14</f>
        <v>407.9084951442577</v>
      </c>
      <c r="N14" s="11">
        <f>+Tbl3!AF14-Tbl5!U14</f>
        <v>945.00975511618</v>
      </c>
      <c r="O14" s="11">
        <f>+Tbl3!AI14-Tbl5!W14</f>
        <v>295.44354519797986</v>
      </c>
      <c r="P14" s="11">
        <f>+Tbl3!AL14-Tbl5!Y14</f>
        <v>2000.4821962402657</v>
      </c>
    </row>
    <row r="15" spans="1:16" ht="12.75">
      <c r="A15" s="3" t="s">
        <v>54</v>
      </c>
      <c r="B15" s="10">
        <f>+Tbl3!B15-Tbl5!B15</f>
        <v>10372.534438102552</v>
      </c>
      <c r="C15" s="11">
        <f>+Tbl3!E15-Tbl5!C15</f>
        <v>309.33941138036744</v>
      </c>
      <c r="D15" s="11">
        <f>+Tbl3!H15-Tbl5!E15</f>
        <v>727.6042856716012</v>
      </c>
      <c r="E15" s="11">
        <f>+Tbl3!K15-Tbl5!G15</f>
        <v>4108.318144444017</v>
      </c>
      <c r="F15" s="11">
        <f>+Tbl3!N15-Tbl5!I15</f>
        <v>205.2596868645091</v>
      </c>
      <c r="G15" s="11"/>
      <c r="H15" s="11">
        <f>+Tbl3!Q15-Tbl5!K15</f>
        <v>77.42019737531156</v>
      </c>
      <c r="I15" s="11"/>
      <c r="J15" s="11">
        <f>+Tbl3!T15-Tbl5!M15</f>
        <v>1035.3246966281743</v>
      </c>
      <c r="K15" s="11">
        <f>+Tbl3!W15-Tbl5!O15</f>
        <v>62.60948625016402</v>
      </c>
      <c r="L15" s="11">
        <f>+Tbl3!Z15-Tbl5!Q15</f>
        <v>115.8016290318612</v>
      </c>
      <c r="M15" s="11">
        <f>+Tbl3!AC15-Tbl5!S15</f>
        <v>429.3458320910238</v>
      </c>
      <c r="N15" s="11">
        <f>+Tbl3!AF15-Tbl5!U15</f>
        <v>798.1120544481048</v>
      </c>
      <c r="O15" s="11">
        <f>+Tbl3!AI15-Tbl5!W15</f>
        <v>252.01520406598274</v>
      </c>
      <c r="P15" s="11">
        <f>+Tbl3!AL15-Tbl5!Y15</f>
        <v>2251.3838098514343</v>
      </c>
    </row>
    <row r="16" spans="1:16" ht="12.75">
      <c r="A16" s="3" t="s">
        <v>55</v>
      </c>
      <c r="B16" s="10">
        <f>+Tbl3!B16-Tbl5!B16</f>
        <v>10160.954654468604</v>
      </c>
      <c r="C16" s="11">
        <f>+Tbl3!E16-Tbl5!C16</f>
        <v>275.1791934223097</v>
      </c>
      <c r="D16" s="11">
        <f>+Tbl3!H16-Tbl5!E16</f>
        <v>611.0931750673113</v>
      </c>
      <c r="E16" s="11">
        <f>+Tbl3!K16-Tbl5!G16</f>
        <v>4499.09212298428</v>
      </c>
      <c r="F16" s="11">
        <f>+Tbl3!N16-Tbl5!I16</f>
        <v>172.4793966590429</v>
      </c>
      <c r="G16" s="11"/>
      <c r="H16" s="11">
        <f>+Tbl3!Q16-Tbl5!K16</f>
        <v>36.94495179641586</v>
      </c>
      <c r="I16" s="11"/>
      <c r="J16" s="11">
        <f>+Tbl3!T16-Tbl5!M16</f>
        <v>1062.7407075649228</v>
      </c>
      <c r="K16" s="11">
        <f>+Tbl3!W16-Tbl5!O16</f>
        <v>69.25581830288642</v>
      </c>
      <c r="L16" s="11">
        <f>+Tbl3!Z16-Tbl5!Q16</f>
        <v>54.11228684751455</v>
      </c>
      <c r="M16" s="11">
        <f>+Tbl3!AC16-Tbl5!S16</f>
        <v>665.4871376045858</v>
      </c>
      <c r="N16" s="11">
        <f>+Tbl3!AF16-Tbl5!U16</f>
        <v>863.6512475029675</v>
      </c>
      <c r="O16" s="11">
        <f>+Tbl3!AI16-Tbl5!W16</f>
        <v>187.06569294461653</v>
      </c>
      <c r="P16" s="11">
        <f>+Tbl3!AL16-Tbl5!Y16</f>
        <v>1663.85292377175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56</v>
      </c>
      <c r="B18" s="10">
        <f>+Tbl3!B18-Tbl5!B18</f>
        <v>9340.88374181135</v>
      </c>
      <c r="C18" s="11">
        <f>+Tbl3!E18-Tbl5!C18</f>
        <v>274.0743451372028</v>
      </c>
      <c r="D18" s="11">
        <f>+Tbl3!H18-Tbl5!E18</f>
        <v>747.5298529479134</v>
      </c>
      <c r="E18" s="11">
        <f>+Tbl3!K18-Tbl5!G18</f>
        <v>4147.093805488112</v>
      </c>
      <c r="F18" s="11">
        <f>+Tbl3!N18-Tbl5!I18</f>
        <v>237.28718310504374</v>
      </c>
      <c r="G18" s="11"/>
      <c r="H18" s="11">
        <f>+Tbl3!Q18-Tbl5!K18</f>
        <v>68.8879893719364</v>
      </c>
      <c r="I18" s="11"/>
      <c r="J18" s="11">
        <f>+Tbl3!T18-Tbl5!M18</f>
        <v>685.1103852673049</v>
      </c>
      <c r="K18" s="11">
        <f>+Tbl3!W18-Tbl5!O18</f>
        <v>128.53376150991798</v>
      </c>
      <c r="L18" s="11">
        <f>+Tbl3!Z18-Tbl5!Q18</f>
        <v>78.35043657519813</v>
      </c>
      <c r="M18" s="11">
        <f>+Tbl3!AC18-Tbl5!S18</f>
        <v>641.1585542168675</v>
      </c>
      <c r="N18" s="11">
        <f>+Tbl3!AF18-Tbl5!U18</f>
        <v>633.0446158779605</v>
      </c>
      <c r="O18" s="11">
        <f>+Tbl3!AI18-Tbl5!W18</f>
        <v>123.64224105547666</v>
      </c>
      <c r="P18" s="11">
        <f>+Tbl3!AL18-Tbl5!Y18</f>
        <v>1576.1705712584176</v>
      </c>
    </row>
    <row r="19" spans="1:16" ht="12.75">
      <c r="A19" s="3" t="s">
        <v>57</v>
      </c>
      <c r="B19" s="10">
        <f>+Tbl3!B19-Tbl5!B19</f>
        <v>10041.453415949718</v>
      </c>
      <c r="C19" s="11">
        <f>+Tbl3!E19-Tbl5!C19</f>
        <v>183.26097659697766</v>
      </c>
      <c r="D19" s="11">
        <f>+Tbl3!H19-Tbl5!E19</f>
        <v>827.7547110061071</v>
      </c>
      <c r="E19" s="11">
        <f>+Tbl3!K19-Tbl5!G19</f>
        <v>4374.258211028396</v>
      </c>
      <c r="F19" s="11">
        <f>+Tbl3!N19-Tbl5!I19</f>
        <v>230.92353728881557</v>
      </c>
      <c r="G19" s="11"/>
      <c r="H19" s="11">
        <f>+Tbl3!Q19-Tbl5!K19</f>
        <v>57.213678063567066</v>
      </c>
      <c r="I19" s="11"/>
      <c r="J19" s="11">
        <f>+Tbl3!T19-Tbl5!M19</f>
        <v>824.3543162305533</v>
      </c>
      <c r="K19" s="11">
        <f>+Tbl3!W19-Tbl5!O19</f>
        <v>44.4790082467793</v>
      </c>
      <c r="L19" s="11">
        <f>+Tbl3!Z19-Tbl5!Q19</f>
        <v>99.4017716756564</v>
      </c>
      <c r="M19" s="11">
        <f>+Tbl3!AC19-Tbl5!S19</f>
        <v>678.1305130834039</v>
      </c>
      <c r="N19" s="11">
        <f>+Tbl3!AF19-Tbl5!U19</f>
        <v>818.8462589934471</v>
      </c>
      <c r="O19" s="11">
        <f>+Tbl3!AI19-Tbl5!W19</f>
        <v>220.07755681362278</v>
      </c>
      <c r="P19" s="11">
        <f>+Tbl3!AL19-Tbl5!Y19</f>
        <v>1682.7528769223914</v>
      </c>
    </row>
    <row r="20" spans="1:16" ht="12.75">
      <c r="A20" s="3" t="s">
        <v>58</v>
      </c>
      <c r="B20" s="10">
        <f>+Tbl3!B20-Tbl5!B20</f>
        <v>9788.414930710547</v>
      </c>
      <c r="C20" s="11">
        <f>+Tbl3!E20-Tbl5!C20</f>
        <v>260.86813483898794</v>
      </c>
      <c r="D20" s="11">
        <f>+Tbl3!H20-Tbl5!E20</f>
        <v>811.8052253476507</v>
      </c>
      <c r="E20" s="11">
        <f>+Tbl3!K20-Tbl5!G20</f>
        <v>3969.122682168038</v>
      </c>
      <c r="F20" s="11">
        <f>+Tbl3!N20-Tbl5!I20</f>
        <v>177.80925242972708</v>
      </c>
      <c r="G20" s="11"/>
      <c r="H20" s="11">
        <f>+Tbl3!Q20-Tbl5!K20</f>
        <v>99.24084035945</v>
      </c>
      <c r="I20" s="11"/>
      <c r="J20" s="11">
        <f>+Tbl3!T20-Tbl5!M20</f>
        <v>1045.086504286647</v>
      </c>
      <c r="K20" s="11">
        <f>+Tbl3!W20-Tbl5!O20</f>
        <v>54.82959561345097</v>
      </c>
      <c r="L20" s="11">
        <f>+Tbl3!Z20-Tbl5!Q20</f>
        <v>91.38676084657263</v>
      </c>
      <c r="M20" s="11">
        <f>+Tbl3!AC20-Tbl5!S20</f>
        <v>565.4904751382817</v>
      </c>
      <c r="N20" s="11">
        <f>+Tbl3!AF20-Tbl5!U20</f>
        <v>762.7242563425209</v>
      </c>
      <c r="O20" s="11">
        <f>+Tbl3!AI20-Tbl5!W20</f>
        <v>253.21557042542528</v>
      </c>
      <c r="P20" s="11">
        <f>+Tbl3!AL20-Tbl5!Y20</f>
        <v>1696.8356329137946</v>
      </c>
    </row>
    <row r="21" spans="1:16" ht="12.75">
      <c r="A21" s="3" t="s">
        <v>59</v>
      </c>
      <c r="B21" s="10">
        <f>+Tbl3!B21-Tbl5!B21</f>
        <v>10386.064831293277</v>
      </c>
      <c r="C21" s="11">
        <f>+Tbl3!E21-Tbl5!C21</f>
        <v>296.57542932032584</v>
      </c>
      <c r="D21" s="11">
        <f>+Tbl3!H21-Tbl5!E21</f>
        <v>792.1319153739823</v>
      </c>
      <c r="E21" s="11">
        <f>+Tbl3!K21-Tbl5!G21</f>
        <v>4414.816905073175</v>
      </c>
      <c r="F21" s="11">
        <f>+Tbl3!N21-Tbl5!I21</f>
        <v>316.12964092825047</v>
      </c>
      <c r="G21" s="11"/>
      <c r="H21" s="11">
        <f>+Tbl3!Q21-Tbl5!K21</f>
        <v>62.32481625603522</v>
      </c>
      <c r="I21" s="11"/>
      <c r="J21" s="11">
        <f>+Tbl3!T21-Tbl5!M21</f>
        <v>851.6901908006041</v>
      </c>
      <c r="K21" s="11">
        <f>+Tbl3!W21-Tbl5!O21</f>
        <v>110.21156883268065</v>
      </c>
      <c r="L21" s="11">
        <f>+Tbl3!Z21-Tbl5!Q21</f>
        <v>86.8488913735228</v>
      </c>
      <c r="M21" s="11">
        <f>+Tbl3!AC21-Tbl5!S21</f>
        <v>792.5082514034021</v>
      </c>
      <c r="N21" s="11">
        <f>+Tbl3!AF21-Tbl5!U21</f>
        <v>835.0305832879963</v>
      </c>
      <c r="O21" s="11">
        <f>+Tbl3!AI21-Tbl5!W21</f>
        <v>271.98292953934686</v>
      </c>
      <c r="P21" s="11">
        <f>+Tbl3!AL21-Tbl5!Y21</f>
        <v>1555.8137091039564</v>
      </c>
    </row>
    <row r="22" spans="1:16" ht="12.75">
      <c r="A22" s="3" t="s">
        <v>60</v>
      </c>
      <c r="B22" s="10">
        <f>+Tbl3!B22-Tbl5!B22</f>
        <v>10602.047814824287</v>
      </c>
      <c r="C22" s="11">
        <f>+Tbl3!E22-Tbl5!C22</f>
        <v>304.89235883353524</v>
      </c>
      <c r="D22" s="11">
        <f>+Tbl3!H22-Tbl5!E22</f>
        <v>892.3751275751275</v>
      </c>
      <c r="E22" s="11">
        <f>+Tbl3!K22-Tbl5!G22</f>
        <v>4439.867048372933</v>
      </c>
      <c r="F22" s="11">
        <f>+Tbl3!N22-Tbl5!I22</f>
        <v>230.5323735088441</v>
      </c>
      <c r="G22" s="11"/>
      <c r="H22" s="11">
        <f>+Tbl3!Q22-Tbl5!K22</f>
        <v>115.12822217528097</v>
      </c>
      <c r="I22" s="11"/>
      <c r="J22" s="11">
        <f>+Tbl3!T22-Tbl5!M22</f>
        <v>769.0931993284933</v>
      </c>
      <c r="K22" s="11">
        <f>+Tbl3!W22-Tbl5!O22</f>
        <v>111.96280031574149</v>
      </c>
      <c r="L22" s="11">
        <f>+Tbl3!Z22-Tbl5!Q22</f>
        <v>89.65998198939374</v>
      </c>
      <c r="M22" s="11">
        <f>+Tbl3!AC22-Tbl5!S22</f>
        <v>673.9761681879328</v>
      </c>
      <c r="N22" s="11">
        <f>+Tbl3!AF22-Tbl5!U22</f>
        <v>808.5653840595016</v>
      </c>
      <c r="O22" s="11">
        <f>+Tbl3!AI22-Tbl5!W22</f>
        <v>182.75020400902753</v>
      </c>
      <c r="P22" s="11">
        <f>+Tbl3!AL22-Tbl5!Y22</f>
        <v>1983.244946468476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61</v>
      </c>
      <c r="B24" s="10">
        <f>+Tbl3!B24-Tbl5!B24</f>
        <v>10430.389815681441</v>
      </c>
      <c r="C24" s="11">
        <f>+Tbl3!E24-Tbl5!C24</f>
        <v>201.64774937897175</v>
      </c>
      <c r="D24" s="11">
        <f>+Tbl3!H24-Tbl5!E24</f>
        <v>781.7443310924862</v>
      </c>
      <c r="E24" s="11">
        <f>+Tbl3!K24-Tbl5!G24</f>
        <v>4527.0587532732925</v>
      </c>
      <c r="F24" s="11">
        <f>+Tbl3!N24-Tbl5!I24</f>
        <v>268.75910781032826</v>
      </c>
      <c r="G24" s="11"/>
      <c r="H24" s="11">
        <f>+Tbl3!Q24-Tbl5!K24</f>
        <v>49.53474479539159</v>
      </c>
      <c r="I24" s="11"/>
      <c r="J24" s="11">
        <f>+Tbl3!T24-Tbl5!M24</f>
        <v>832.8053611643697</v>
      </c>
      <c r="K24" s="11">
        <f>+Tbl3!W24-Tbl5!O24</f>
        <v>67.42358842910492</v>
      </c>
      <c r="L24" s="11">
        <f>+Tbl3!Z24-Tbl5!Q24</f>
        <v>121.12370144034278</v>
      </c>
      <c r="M24" s="11">
        <f>+Tbl3!AC24-Tbl5!S24</f>
        <v>449.44669444340894</v>
      </c>
      <c r="N24" s="11">
        <f>+Tbl3!AF24-Tbl5!U24</f>
        <v>804.5025974908483</v>
      </c>
      <c r="O24" s="11">
        <f>+Tbl3!AI24-Tbl5!W24</f>
        <v>265.26275390385894</v>
      </c>
      <c r="P24" s="11">
        <f>+Tbl3!AL24-Tbl5!Y24</f>
        <v>2061.0804324590367</v>
      </c>
    </row>
    <row r="25" spans="1:16" ht="12.75">
      <c r="A25" s="3" t="s">
        <v>62</v>
      </c>
      <c r="B25" s="10">
        <f>+Tbl3!B25-Tbl5!B25</f>
        <v>10166.758492413117</v>
      </c>
      <c r="C25" s="11">
        <f>+Tbl3!E25-Tbl5!C25</f>
        <v>218.29691852445154</v>
      </c>
      <c r="D25" s="11">
        <f>+Tbl3!H25-Tbl5!E25</f>
        <v>584.5494371023005</v>
      </c>
      <c r="E25" s="11">
        <f>+Tbl3!K25-Tbl5!G25</f>
        <v>4433.32041338495</v>
      </c>
      <c r="F25" s="11">
        <f>+Tbl3!N25-Tbl5!I25</f>
        <v>244.44305388688645</v>
      </c>
      <c r="G25" s="11"/>
      <c r="H25" s="11">
        <f>+Tbl3!Q25-Tbl5!K25</f>
        <v>72.43650157967338</v>
      </c>
      <c r="I25" s="11"/>
      <c r="J25" s="11">
        <f>+Tbl3!T25-Tbl5!M25</f>
        <v>687.2353735593823</v>
      </c>
      <c r="K25" s="11">
        <f>+Tbl3!W25-Tbl5!O25</f>
        <v>154.04468918257464</v>
      </c>
      <c r="L25" s="11">
        <f>+Tbl3!Z25-Tbl5!Q25</f>
        <v>40.85707293196279</v>
      </c>
      <c r="M25" s="11">
        <f>+Tbl3!AC25-Tbl5!S25</f>
        <v>925.459958617007</v>
      </c>
      <c r="N25" s="11">
        <f>+Tbl3!AF25-Tbl5!U25</f>
        <v>837.0298068793662</v>
      </c>
      <c r="O25" s="11">
        <f>+Tbl3!AI25-Tbl5!W25</f>
        <v>187.26954345214256</v>
      </c>
      <c r="P25" s="11">
        <f>+Tbl3!AL25-Tbl5!Y25</f>
        <v>1781.8157233124189</v>
      </c>
    </row>
    <row r="26" spans="1:16" ht="12.75">
      <c r="A26" s="3" t="s">
        <v>63</v>
      </c>
      <c r="B26" s="10">
        <f>+Tbl3!B26-Tbl5!B26</f>
        <v>10120.253079619431</v>
      </c>
      <c r="C26" s="11">
        <f>+Tbl3!E26-Tbl5!C26</f>
        <v>266.52914448595976</v>
      </c>
      <c r="D26" s="11">
        <f>+Tbl3!H26-Tbl5!E26</f>
        <v>647.2538345980511</v>
      </c>
      <c r="E26" s="11">
        <f>+Tbl3!K26-Tbl5!G26</f>
        <v>4328.469728182018</v>
      </c>
      <c r="F26" s="11">
        <f>+Tbl3!N26-Tbl5!I26</f>
        <v>243.5792142059243</v>
      </c>
      <c r="G26" s="11"/>
      <c r="H26" s="11">
        <f>+Tbl3!Q26-Tbl5!K26</f>
        <v>27.149153473800446</v>
      </c>
      <c r="I26" s="11"/>
      <c r="J26" s="11">
        <f>+Tbl3!T26-Tbl5!M26</f>
        <v>817.7316495255702</v>
      </c>
      <c r="K26" s="11">
        <f>+Tbl3!W26-Tbl5!O26</f>
        <v>40.762611352926825</v>
      </c>
      <c r="L26" s="11">
        <f>+Tbl3!Z26-Tbl5!Q26</f>
        <v>82.3843591027567</v>
      </c>
      <c r="M26" s="11">
        <f>+Tbl3!AC26-Tbl5!S26</f>
        <v>690.139781210277</v>
      </c>
      <c r="N26" s="11">
        <f>+Tbl3!AF26-Tbl5!U26</f>
        <v>716.2097017320854</v>
      </c>
      <c r="O26" s="11">
        <f>+Tbl3!AI26-Tbl5!W26</f>
        <v>268.7625548579279</v>
      </c>
      <c r="P26" s="11">
        <f>+Tbl3!AL26-Tbl5!Y26</f>
        <v>1991.2813468921331</v>
      </c>
    </row>
    <row r="27" spans="1:16" ht="12.75">
      <c r="A27" s="3" t="s">
        <v>64</v>
      </c>
      <c r="B27" s="10">
        <f>+Tbl3!B27-Tbl5!B27</f>
        <v>12084.02584884664</v>
      </c>
      <c r="C27" s="11">
        <f>+Tbl3!E27-Tbl5!C27</f>
        <v>202.46967635866775</v>
      </c>
      <c r="D27" s="11">
        <f>+Tbl3!H27-Tbl5!E27</f>
        <v>934.7679884251385</v>
      </c>
      <c r="E27" s="11">
        <f>+Tbl3!K27-Tbl5!G27</f>
        <v>5169.344930665535</v>
      </c>
      <c r="F27" s="11">
        <f>+Tbl3!N27-Tbl5!I27</f>
        <v>254.2898488546884</v>
      </c>
      <c r="G27" s="11"/>
      <c r="H27" s="11">
        <f>+Tbl3!Q27-Tbl5!K27</f>
        <v>56.750471385824014</v>
      </c>
      <c r="I27" s="11"/>
      <c r="J27" s="11">
        <f>+Tbl3!T27-Tbl5!M27</f>
        <v>1464.8504766178546</v>
      </c>
      <c r="K27" s="11">
        <f>+Tbl3!W27-Tbl5!O27</f>
        <v>52.5636345708427</v>
      </c>
      <c r="L27" s="11">
        <f>+Tbl3!Z27-Tbl5!Q27</f>
        <v>102.36918414533775</v>
      </c>
      <c r="M27" s="11">
        <f>+Tbl3!AC27-Tbl5!S27</f>
        <v>624.8852877314921</v>
      </c>
      <c r="N27" s="11">
        <f>+Tbl3!AF27-Tbl5!U27</f>
        <v>778.250932206971</v>
      </c>
      <c r="O27" s="11">
        <f>+Tbl3!AI27-Tbl5!W27</f>
        <v>375.3842020851654</v>
      </c>
      <c r="P27" s="11">
        <f>+Tbl3!AL27-Tbl5!Y27</f>
        <v>2068.0992157991227</v>
      </c>
    </row>
    <row r="28" spans="1:16" ht="12.75">
      <c r="A28" s="3" t="s">
        <v>65</v>
      </c>
      <c r="B28" s="10">
        <f>+Tbl3!B28-Tbl5!B28</f>
        <v>10973.682421975514</v>
      </c>
      <c r="C28" s="11">
        <f>+Tbl3!E28-Tbl5!C28</f>
        <v>450.48628599472096</v>
      </c>
      <c r="D28" s="11">
        <f>+Tbl3!H28-Tbl5!E28</f>
        <v>990.0628225432068</v>
      </c>
      <c r="E28" s="11">
        <f>+Tbl3!K28-Tbl5!G28</f>
        <v>4256.2219598636475</v>
      </c>
      <c r="F28" s="11">
        <f>+Tbl3!N28-Tbl5!I28</f>
        <v>200.80617908824428</v>
      </c>
      <c r="G28" s="11"/>
      <c r="H28" s="11">
        <f>+Tbl3!Q28-Tbl5!K28</f>
        <v>170.6487161938111</v>
      </c>
      <c r="I28" s="11"/>
      <c r="J28" s="11">
        <f>+Tbl3!T28-Tbl5!M28</f>
        <v>857.3566551271339</v>
      </c>
      <c r="K28" s="11">
        <f>+Tbl3!W28-Tbl5!O28</f>
        <v>96.89554441393764</v>
      </c>
      <c r="L28" s="11">
        <f>+Tbl3!Z28-Tbl5!Q28</f>
        <v>1.0237024657461569</v>
      </c>
      <c r="M28" s="11">
        <f>+Tbl3!AC28-Tbl5!S28</f>
        <v>800.9767378934383</v>
      </c>
      <c r="N28" s="11">
        <f>+Tbl3!AF28-Tbl5!U28</f>
        <v>1018.3278609419972</v>
      </c>
      <c r="O28" s="11">
        <f>+Tbl3!AI28-Tbl5!W28</f>
        <v>272.01798920324165</v>
      </c>
      <c r="P28" s="11">
        <f>+Tbl3!AL28-Tbl5!Y28</f>
        <v>1858.8579682463887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38" t="s">
        <v>154</v>
      </c>
      <c r="B30" s="10">
        <f>+Tbl3!B30-Tbl5!B30</f>
        <v>13137.626784278467</v>
      </c>
      <c r="C30" s="11">
        <f>+Tbl3!E30-Tbl5!C30</f>
        <v>284.94634270982345</v>
      </c>
      <c r="D30" s="11">
        <f>+Tbl3!H30-Tbl5!E30</f>
        <v>916.718938766598</v>
      </c>
      <c r="E30" s="11">
        <f>+Tbl3!K30-Tbl5!G30</f>
        <v>5652.999211998526</v>
      </c>
      <c r="F30" s="11">
        <f>+Tbl3!N30-Tbl5!I30</f>
        <v>200.273425290091</v>
      </c>
      <c r="G30" s="11"/>
      <c r="H30" s="11">
        <f>+Tbl3!Q30-Tbl5!K30</f>
        <v>77.07212361410339</v>
      </c>
      <c r="I30" s="11"/>
      <c r="J30" s="11">
        <f>+Tbl3!T30-Tbl5!M30</f>
        <v>1369.4632003024567</v>
      </c>
      <c r="K30" s="11">
        <f>+Tbl3!W30-Tbl5!O30</f>
        <v>75.66829044603402</v>
      </c>
      <c r="L30" s="11">
        <f>+Tbl3!Z30-Tbl5!Q30</f>
        <v>0.23539519536894177</v>
      </c>
      <c r="M30" s="11">
        <f>+Tbl3!AC30-Tbl5!S30</f>
        <v>607.3128965192284</v>
      </c>
      <c r="N30" s="11">
        <f>+Tbl3!AF30-Tbl5!U30</f>
        <v>835.3372839089252</v>
      </c>
      <c r="O30" s="11">
        <f>+Tbl3!AI30-Tbl5!W30</f>
        <v>221.9624354796496</v>
      </c>
      <c r="P30" s="11">
        <f>+Tbl3!AL30-Tbl5!Y30</f>
        <v>2895.6372400476635</v>
      </c>
    </row>
    <row r="31" spans="1:16" ht="12.75">
      <c r="A31" s="3" t="s">
        <v>67</v>
      </c>
      <c r="B31" s="10">
        <f>+Tbl3!B31-Tbl5!B31</f>
        <v>11770.938226626196</v>
      </c>
      <c r="C31" s="11">
        <f>+Tbl3!E31-Tbl5!C31</f>
        <v>469.21342472282953</v>
      </c>
      <c r="D31" s="11">
        <f>+Tbl3!H31-Tbl5!E31</f>
        <v>950.4813542099048</v>
      </c>
      <c r="E31" s="11">
        <f>+Tbl3!K31-Tbl5!G31</f>
        <v>4440.127829684527</v>
      </c>
      <c r="F31" s="11">
        <f>+Tbl3!N31-Tbl5!I31</f>
        <v>268.77749587978855</v>
      </c>
      <c r="G31" s="11"/>
      <c r="H31" s="11">
        <f>+Tbl3!Q31-Tbl5!K31</f>
        <v>231.1345790910014</v>
      </c>
      <c r="I31" s="11"/>
      <c r="J31" s="11">
        <f>+Tbl3!T31-Tbl5!M31</f>
        <v>1199.9309711041346</v>
      </c>
      <c r="K31" s="11">
        <f>+Tbl3!W31-Tbl5!O31</f>
        <v>166.22002570450888</v>
      </c>
      <c r="L31" s="11">
        <f>+Tbl3!Z31-Tbl5!Q31</f>
        <v>111.98631446884183</v>
      </c>
      <c r="M31" s="11">
        <f>+Tbl3!AC31-Tbl5!S31</f>
        <v>754.9943769287711</v>
      </c>
      <c r="N31" s="11">
        <f>+Tbl3!AF31-Tbl5!U31</f>
        <v>950.2094646658231</v>
      </c>
      <c r="O31" s="11">
        <f>+Tbl3!AI31-Tbl5!W31</f>
        <v>310.7936754791151</v>
      </c>
      <c r="P31" s="11">
        <f>+Tbl3!AL31-Tbl5!Y31</f>
        <v>1917.0687146869498</v>
      </c>
    </row>
    <row r="32" spans="1:16" ht="12.75">
      <c r="A32" s="3" t="s">
        <v>68</v>
      </c>
      <c r="B32" s="10">
        <f>+Tbl3!B32-Tbl5!B32</f>
        <v>9532.793876453145</v>
      </c>
      <c r="C32" s="11">
        <f>+Tbl3!E32-Tbl5!C32</f>
        <v>221.19211562180178</v>
      </c>
      <c r="D32" s="11">
        <f>+Tbl3!H32-Tbl5!E32</f>
        <v>594.1557364788622</v>
      </c>
      <c r="E32" s="11">
        <f>+Tbl3!K32-Tbl5!G32</f>
        <v>4105.43426273388</v>
      </c>
      <c r="F32" s="11">
        <f>+Tbl3!N32-Tbl5!I32</f>
        <v>232.62543889574096</v>
      </c>
      <c r="G32" s="11"/>
      <c r="H32" s="11">
        <f>+Tbl3!Q32-Tbl5!K32</f>
        <v>75.71464822735982</v>
      </c>
      <c r="I32" s="11"/>
      <c r="J32" s="11">
        <f>+Tbl3!T32-Tbl5!M32</f>
        <v>765.0240992468575</v>
      </c>
      <c r="K32" s="11">
        <f>+Tbl3!W32-Tbl5!O32</f>
        <v>56.65150890912431</v>
      </c>
      <c r="L32" s="11">
        <f>+Tbl3!Z32-Tbl5!Q32</f>
        <v>75.28843913191803</v>
      </c>
      <c r="M32" s="11">
        <f>+Tbl3!AC32-Tbl5!S32</f>
        <v>749.550334584197</v>
      </c>
      <c r="N32" s="11">
        <f>+Tbl3!AF32-Tbl5!U32</f>
        <v>779.0642086755714</v>
      </c>
      <c r="O32" s="11">
        <f>+Tbl3!AI32-Tbl5!W32</f>
        <v>202.2693901382948</v>
      </c>
      <c r="P32" s="11">
        <f>+Tbl3!AL32-Tbl5!Y32</f>
        <v>1675.8236938095365</v>
      </c>
    </row>
    <row r="33" spans="1:16" ht="12.75">
      <c r="A33" s="3" t="s">
        <v>69</v>
      </c>
      <c r="B33" s="10">
        <f>+Tbl3!B33-Tbl5!B33</f>
        <v>9746.342987220109</v>
      </c>
      <c r="C33" s="11">
        <f>+Tbl3!E33-Tbl5!C33</f>
        <v>227.73791429451393</v>
      </c>
      <c r="D33" s="11">
        <f>+Tbl3!H33-Tbl5!E33</f>
        <v>741.1798546672075</v>
      </c>
      <c r="E33" s="11">
        <f>+Tbl3!K33-Tbl5!G33</f>
        <v>3900.7989077170314</v>
      </c>
      <c r="F33" s="11">
        <f>+Tbl3!N33-Tbl5!I33</f>
        <v>238.79896260562248</v>
      </c>
      <c r="G33" s="11"/>
      <c r="H33" s="11">
        <f>+Tbl3!Q33-Tbl5!K33</f>
        <v>41.83176402784682</v>
      </c>
      <c r="I33" s="11"/>
      <c r="J33" s="11">
        <f>+Tbl3!T33-Tbl5!M33</f>
        <v>838.3286356830733</v>
      </c>
      <c r="K33" s="11">
        <f>+Tbl3!W33-Tbl5!O33</f>
        <v>73.84823548425462</v>
      </c>
      <c r="L33" s="11">
        <f>+Tbl3!Z33-Tbl5!Q33</f>
        <v>90.50187932438243</v>
      </c>
      <c r="M33" s="11">
        <f>+Tbl3!AC33-Tbl5!S33</f>
        <v>776.6789554091182</v>
      </c>
      <c r="N33" s="11">
        <f>+Tbl3!AF33-Tbl5!U33</f>
        <v>749.605220514916</v>
      </c>
      <c r="O33" s="11">
        <f>+Tbl3!AI33-Tbl5!W33</f>
        <v>201.08236582026427</v>
      </c>
      <c r="P33" s="11">
        <f>+Tbl3!AL33-Tbl5!Y33</f>
        <v>1865.9502916718761</v>
      </c>
    </row>
    <row r="34" spans="1:16" ht="12.75">
      <c r="A34" s="3" t="s">
        <v>70</v>
      </c>
      <c r="B34" s="10">
        <f>+Tbl3!B34-Tbl5!B34</f>
        <v>11487.101550790907</v>
      </c>
      <c r="C34" s="11">
        <f>+Tbl3!E34-Tbl5!C34</f>
        <v>273.9058052318922</v>
      </c>
      <c r="D34" s="11">
        <f>+Tbl3!H34-Tbl5!E34</f>
        <v>810.3827326705606</v>
      </c>
      <c r="E34" s="11">
        <f>+Tbl3!K34-Tbl5!G34</f>
        <v>4986.237695583094</v>
      </c>
      <c r="F34" s="11">
        <f>+Tbl3!N34-Tbl5!I34</f>
        <v>260.2674275590414</v>
      </c>
      <c r="G34" s="11"/>
      <c r="H34" s="11">
        <f>+Tbl3!Q34-Tbl5!K34</f>
        <v>163.7275626325804</v>
      </c>
      <c r="I34" s="11"/>
      <c r="J34" s="11">
        <f>+Tbl3!T34-Tbl5!M34</f>
        <v>842.6796705923712</v>
      </c>
      <c r="K34" s="11">
        <f>+Tbl3!W34-Tbl5!O34</f>
        <v>140.78689785238822</v>
      </c>
      <c r="L34" s="11">
        <f>+Tbl3!Z34-Tbl5!Q34</f>
        <v>110.8242418624429</v>
      </c>
      <c r="M34" s="11">
        <f>+Tbl3!AC34-Tbl5!S34</f>
        <v>908.5732773181983</v>
      </c>
      <c r="N34" s="11">
        <f>+Tbl3!AF34-Tbl5!U34</f>
        <v>855.4627027578972</v>
      </c>
      <c r="O34" s="11">
        <f>+Tbl3!AI34-Tbl5!W34</f>
        <v>391.9377156878905</v>
      </c>
      <c r="P34" s="11">
        <f>+Tbl3!AL34-Tbl5!Y34</f>
        <v>1742.3158210425504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71</v>
      </c>
      <c r="B36" s="10">
        <f>+Tbl3!B36-Tbl5!B36</f>
        <v>9462.607176916921</v>
      </c>
      <c r="C36" s="11">
        <f>+Tbl3!E36-Tbl5!C36</f>
        <v>264.6824127249313</v>
      </c>
      <c r="D36" s="11">
        <f>+Tbl3!H36-Tbl5!E36</f>
        <v>836.2220110681843</v>
      </c>
      <c r="E36" s="11">
        <f>+Tbl3!K36-Tbl5!G36</f>
        <v>4051.476790458622</v>
      </c>
      <c r="F36" s="11">
        <f>+Tbl3!N36-Tbl5!I36</f>
        <v>242.41714524381334</v>
      </c>
      <c r="G36" s="11"/>
      <c r="H36" s="11">
        <f>+Tbl3!Q36-Tbl5!K36</f>
        <v>41.34776373951481</v>
      </c>
      <c r="I36" s="11"/>
      <c r="J36" s="11">
        <f>+Tbl3!T36-Tbl5!M36</f>
        <v>609.1448725534557</v>
      </c>
      <c r="K36" s="11">
        <f>+Tbl3!W36-Tbl5!O36</f>
        <v>37.965022681656286</v>
      </c>
      <c r="L36" s="11">
        <f>+Tbl3!Z36-Tbl5!Q36</f>
        <v>0</v>
      </c>
      <c r="M36" s="11">
        <f>+Tbl3!AC36-Tbl5!S36</f>
        <v>473.1681621477382</v>
      </c>
      <c r="N36" s="11">
        <f>+Tbl3!AF36-Tbl5!U36</f>
        <v>829.08191848526</v>
      </c>
      <c r="O36" s="11">
        <f>+Tbl3!AI36-Tbl5!W36</f>
        <v>243.85572610304786</v>
      </c>
      <c r="P36" s="11">
        <f>+Tbl3!AL36-Tbl5!Y36</f>
        <v>1833.245351710696</v>
      </c>
    </row>
    <row r="37" spans="1:16" ht="12.75">
      <c r="A37" s="3" t="s">
        <v>72</v>
      </c>
      <c r="B37" s="10">
        <f>+Tbl3!B37-Tbl5!B37</f>
        <v>9717.930557392212</v>
      </c>
      <c r="C37" s="11">
        <f>+Tbl3!E37-Tbl5!C37</f>
        <v>301.1361626019278</v>
      </c>
      <c r="D37" s="11">
        <f>+Tbl3!H37-Tbl5!E37</f>
        <v>745.8922433704021</v>
      </c>
      <c r="E37" s="11">
        <f>+Tbl3!K37-Tbl5!G37</f>
        <v>4206.864674077765</v>
      </c>
      <c r="F37" s="11">
        <f>+Tbl3!N37-Tbl5!I37</f>
        <v>381.44801829305163</v>
      </c>
      <c r="G37" s="11"/>
      <c r="H37" s="11">
        <f>+Tbl3!Q37-Tbl5!K37</f>
        <v>91.76343678243215</v>
      </c>
      <c r="I37" s="11"/>
      <c r="J37" s="11">
        <f>+Tbl3!T37-Tbl5!M37</f>
        <v>718.8833182099096</v>
      </c>
      <c r="K37" s="11">
        <f>+Tbl3!W37-Tbl5!O37</f>
        <v>51.84828268334902</v>
      </c>
      <c r="L37" s="11">
        <f>+Tbl3!Z37-Tbl5!Q37</f>
        <v>11.891283619382513</v>
      </c>
      <c r="M37" s="11">
        <f>+Tbl3!AC37-Tbl5!S37</f>
        <v>427.65054122764786</v>
      </c>
      <c r="N37" s="11">
        <f>+Tbl3!AF37-Tbl5!U37</f>
        <v>780.0707912187177</v>
      </c>
      <c r="O37" s="11">
        <f>+Tbl3!AI37-Tbl5!W37</f>
        <v>442.92115274809873</v>
      </c>
      <c r="P37" s="11">
        <f>+Tbl3!AL37-Tbl5!Y37</f>
        <v>1557.5606525595279</v>
      </c>
    </row>
    <row r="38" spans="1:16" ht="12.75">
      <c r="A38" s="3" t="s">
        <v>73</v>
      </c>
      <c r="B38" s="10">
        <f>+Tbl3!B38-Tbl5!B38</f>
        <v>10350.373435895302</v>
      </c>
      <c r="C38" s="11">
        <f>+Tbl3!E38-Tbl5!C38</f>
        <v>268.48224412175244</v>
      </c>
      <c r="D38" s="11">
        <f>+Tbl3!H38-Tbl5!E38</f>
        <v>778.6899575565624</v>
      </c>
      <c r="E38" s="11">
        <f>+Tbl3!K38-Tbl5!G38</f>
        <v>4434.74694996906</v>
      </c>
      <c r="F38" s="11">
        <f>+Tbl3!N38-Tbl5!I38</f>
        <v>281.50512892160225</v>
      </c>
      <c r="G38" s="11"/>
      <c r="H38" s="11">
        <f>+Tbl3!Q38-Tbl5!K38</f>
        <v>112.04123081030062</v>
      </c>
      <c r="I38" s="11"/>
      <c r="J38" s="11">
        <f>+Tbl3!T38-Tbl5!M38</f>
        <v>918.4813220228212</v>
      </c>
      <c r="K38" s="11">
        <f>+Tbl3!W38-Tbl5!O38</f>
        <v>130.96736845562575</v>
      </c>
      <c r="L38" s="11">
        <f>+Tbl3!Z38-Tbl5!Q38</f>
        <v>86.395025394879</v>
      </c>
      <c r="M38" s="11">
        <f>+Tbl3!AC38-Tbl5!S38</f>
        <v>537.0216316540821</v>
      </c>
      <c r="N38" s="11">
        <f>+Tbl3!AF38-Tbl5!U38</f>
        <v>717.0492445650908</v>
      </c>
      <c r="O38" s="11">
        <f>+Tbl3!AI38-Tbl5!W38</f>
        <v>172.86350301468303</v>
      </c>
      <c r="P38" s="11">
        <f>+Tbl3!AL38-Tbl5!Y38</f>
        <v>1912.129829408842</v>
      </c>
    </row>
    <row r="39" spans="1:16" ht="12.75">
      <c r="A39" s="8" t="s">
        <v>74</v>
      </c>
      <c r="B39" s="28">
        <f>+Tbl3!B39-Tbl5!B39</f>
        <v>12667.134213630305</v>
      </c>
      <c r="C39" s="28">
        <f>+Tbl3!E39-Tbl5!C39</f>
        <v>217.61999816179284</v>
      </c>
      <c r="D39" s="28">
        <f>+Tbl3!H39-Tbl5!E39</f>
        <v>946.9004411697124</v>
      </c>
      <c r="E39" s="28">
        <f>+Tbl3!K39-Tbl5!G39</f>
        <v>5721.080992938221</v>
      </c>
      <c r="F39" s="28">
        <f>+Tbl3!N39-Tbl5!I39</f>
        <v>294.7834469447465</v>
      </c>
      <c r="G39" s="28"/>
      <c r="H39" s="28">
        <f>+Tbl3!Q39-Tbl5!K39</f>
        <v>177.87060859974568</v>
      </c>
      <c r="I39" s="28"/>
      <c r="J39" s="28">
        <f>+Tbl3!T39-Tbl5!M39</f>
        <v>1200.8928754155113</v>
      </c>
      <c r="K39" s="28">
        <f>+Tbl3!W39-Tbl5!O39</f>
        <v>44.99945006969868</v>
      </c>
      <c r="L39" s="28">
        <f>+Tbl3!Z39-Tbl5!Q39</f>
        <v>110.77204393315053</v>
      </c>
      <c r="M39" s="28">
        <f>+Tbl3!AC39-Tbl5!S39</f>
        <v>779.8066466506334</v>
      </c>
      <c r="N39" s="28">
        <f>+Tbl3!AF39-Tbl5!U39</f>
        <v>1019.8348447480889</v>
      </c>
      <c r="O39" s="28">
        <f>+Tbl3!AI39-Tbl5!W39</f>
        <v>139.53238001868843</v>
      </c>
      <c r="P39" s="28">
        <f>+Tbl3!AL39-Tbl5!Y39</f>
        <v>2013.0404849803158</v>
      </c>
    </row>
    <row r="40" ht="12.75">
      <c r="A40" s="3" t="s">
        <v>193</v>
      </c>
    </row>
  </sheetData>
  <sheetProtection password="CAF5" sheet="1"/>
  <mergeCells count="9">
    <mergeCell ref="F9:G9"/>
    <mergeCell ref="H9:I9"/>
    <mergeCell ref="H8:I8"/>
    <mergeCell ref="A1:P1"/>
    <mergeCell ref="A3:P3"/>
    <mergeCell ref="E6:H6"/>
    <mergeCell ref="F7:G7"/>
    <mergeCell ref="H7:I7"/>
    <mergeCell ref="F8:G8"/>
  </mergeCells>
  <printOptions horizontalCentered="1"/>
  <pageMargins left="0.59" right="0.68" top="0.87" bottom="0.88" header="0.67" footer="0.5"/>
  <pageSetup fitToHeight="1" fitToWidth="1" horizontalDpi="600" verticalDpi="600" orientation="landscape" scale="86" r:id="rId1"/>
  <headerFooter alignWithMargins="0">
    <oddFooter>&amp;L&amp;"Arial,Italic"&amp;9MSDE-DBS     10 / 2009 revised 1-20-2010&amp;C- 6 -&amp;R&amp;"Arial,Italic"&amp;9Selected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1">
      <selection activeCell="AH11" sqref="AH11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19" width="13.7109375" style="0" customWidth="1"/>
    <col min="20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2.28125" style="0" bestFit="1" customWidth="1"/>
    <col min="28" max="28" width="10.8515625" style="0" bestFit="1" customWidth="1"/>
    <col min="29" max="29" width="12.421875" style="0" bestFit="1" customWidth="1"/>
    <col min="30" max="30" width="10.28125" style="0" bestFit="1" customWidth="1"/>
    <col min="31" max="31" width="9.28125" style="0" bestFit="1" customWidth="1"/>
    <col min="32" max="32" width="10.28125" style="0" bestFit="1" customWidth="1"/>
    <col min="34" max="34" width="16.00390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09" t="s">
        <v>120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ht="12.75">
      <c r="R2" s="45"/>
    </row>
    <row r="3" spans="1:34" ht="12.75">
      <c r="A3" s="218" t="s">
        <v>216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W3" t="s">
        <v>205</v>
      </c>
      <c r="AC3" t="s">
        <v>204</v>
      </c>
      <c r="AH3" t="s">
        <v>203</v>
      </c>
    </row>
    <row r="4" spans="1:2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N4" t="s">
        <v>185</v>
      </c>
      <c r="R4" s="208" t="s">
        <v>201</v>
      </c>
      <c r="S4" s="208"/>
      <c r="T4" s="208"/>
      <c r="U4" s="208"/>
      <c r="W4" s="208" t="s">
        <v>176</v>
      </c>
      <c r="X4" s="208"/>
      <c r="Y4" s="208"/>
      <c r="Z4" s="208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17" t="s">
        <v>165</v>
      </c>
      <c r="S5" s="217"/>
      <c r="T5" s="217"/>
      <c r="U5" s="217"/>
      <c r="W5" s="217" t="s">
        <v>177</v>
      </c>
      <c r="X5" s="217"/>
      <c r="Y5" s="217"/>
      <c r="Z5" s="217"/>
      <c r="AH5" s="217" t="s">
        <v>202</v>
      </c>
      <c r="AI5" s="217"/>
      <c r="AJ5" s="217"/>
      <c r="AK5" s="217"/>
    </row>
    <row r="6" spans="1:37" ht="15" customHeight="1" thickTop="1">
      <c r="A6" s="3" t="s">
        <v>115</v>
      </c>
      <c r="R6" s="112" t="s">
        <v>77</v>
      </c>
      <c r="S6" s="112"/>
      <c r="T6" s="112" t="s">
        <v>166</v>
      </c>
      <c r="U6" s="112" t="s">
        <v>32</v>
      </c>
      <c r="W6" s="130" t="s">
        <v>77</v>
      </c>
      <c r="X6" s="130"/>
      <c r="Y6" s="130"/>
      <c r="Z6" s="130"/>
      <c r="AC6" s="211" t="s">
        <v>215</v>
      </c>
      <c r="AD6" s="211"/>
      <c r="AE6" s="211"/>
      <c r="AF6" s="211"/>
      <c r="AH6" s="112" t="s">
        <v>77</v>
      </c>
      <c r="AI6" s="112"/>
      <c r="AJ6" s="112" t="s">
        <v>166</v>
      </c>
      <c r="AK6" s="112" t="s">
        <v>32</v>
      </c>
    </row>
    <row r="7" spans="1:37" ht="13.5" thickBot="1">
      <c r="A7" t="s">
        <v>35</v>
      </c>
      <c r="B7" s="211" t="s">
        <v>121</v>
      </c>
      <c r="C7" s="211"/>
      <c r="D7" s="211"/>
      <c r="E7" s="6"/>
      <c r="F7" s="211" t="s">
        <v>122</v>
      </c>
      <c r="G7" s="211"/>
      <c r="H7" s="211"/>
      <c r="I7" s="6"/>
      <c r="J7" s="211" t="s">
        <v>123</v>
      </c>
      <c r="K7" s="211"/>
      <c r="L7" s="211"/>
      <c r="N7" s="206" t="s">
        <v>177</v>
      </c>
      <c r="O7" s="206" t="s">
        <v>122</v>
      </c>
      <c r="P7" s="206" t="s">
        <v>178</v>
      </c>
      <c r="R7" s="112" t="s">
        <v>167</v>
      </c>
      <c r="S7" s="112"/>
      <c r="T7" s="112" t="s">
        <v>168</v>
      </c>
      <c r="U7" s="112" t="s">
        <v>169</v>
      </c>
      <c r="W7" s="112" t="s">
        <v>169</v>
      </c>
      <c r="X7" s="112" t="s">
        <v>173</v>
      </c>
      <c r="Y7" s="112" t="s">
        <v>166</v>
      </c>
      <c r="Z7" s="112"/>
      <c r="AC7" s="219" t="s">
        <v>177</v>
      </c>
      <c r="AD7" s="219"/>
      <c r="AE7" s="219"/>
      <c r="AF7" s="219"/>
      <c r="AH7" s="112" t="s">
        <v>167</v>
      </c>
      <c r="AI7" s="112"/>
      <c r="AJ7" s="112" t="s">
        <v>168</v>
      </c>
      <c r="AK7" s="112" t="s">
        <v>169</v>
      </c>
    </row>
    <row r="8" spans="1:37" ht="13.5" thickBot="1">
      <c r="A8" s="4" t="s">
        <v>116</v>
      </c>
      <c r="B8" s="58" t="s">
        <v>188</v>
      </c>
      <c r="C8" s="58" t="s">
        <v>200</v>
      </c>
      <c r="D8" s="186" t="s">
        <v>206</v>
      </c>
      <c r="E8" s="58"/>
      <c r="F8" s="58" t="s">
        <v>188</v>
      </c>
      <c r="G8" s="58" t="s">
        <v>200</v>
      </c>
      <c r="H8" s="186" t="s">
        <v>206</v>
      </c>
      <c r="I8" s="113"/>
      <c r="J8" s="58" t="s">
        <v>188</v>
      </c>
      <c r="K8" s="58" t="s">
        <v>200</v>
      </c>
      <c r="L8" s="186" t="s">
        <v>206</v>
      </c>
      <c r="M8" s="59"/>
      <c r="N8" s="206"/>
      <c r="O8" s="206"/>
      <c r="P8" s="206"/>
      <c r="Q8" s="59"/>
      <c r="R8" s="131" t="s">
        <v>170</v>
      </c>
      <c r="S8" s="132" t="s">
        <v>122</v>
      </c>
      <c r="T8" s="133" t="s">
        <v>171</v>
      </c>
      <c r="U8" s="131" t="s">
        <v>172</v>
      </c>
      <c r="W8" s="131" t="s">
        <v>172</v>
      </c>
      <c r="X8" s="131" t="s">
        <v>174</v>
      </c>
      <c r="Y8" s="131" t="s">
        <v>175</v>
      </c>
      <c r="Z8" s="131" t="s">
        <v>32</v>
      </c>
      <c r="AC8" s="148" t="s">
        <v>181</v>
      </c>
      <c r="AD8" s="148" t="s">
        <v>182</v>
      </c>
      <c r="AE8" s="149" t="s">
        <v>183</v>
      </c>
      <c r="AF8" s="148" t="s">
        <v>184</v>
      </c>
      <c r="AH8" s="131" t="s">
        <v>170</v>
      </c>
      <c r="AI8" s="132" t="s">
        <v>122</v>
      </c>
      <c r="AJ8" s="133" t="s">
        <v>171</v>
      </c>
      <c r="AK8" s="131" t="s">
        <v>172</v>
      </c>
    </row>
    <row r="9" spans="1:37" s="52" customFormat="1" ht="12.75">
      <c r="A9" s="76" t="s">
        <v>76</v>
      </c>
      <c r="B9" s="114">
        <v>268.3126203364801</v>
      </c>
      <c r="C9" s="115">
        <v>281.54262533324265</v>
      </c>
      <c r="D9" s="114">
        <f>N9/Tbl11!C9</f>
        <v>286.30463649519777</v>
      </c>
      <c r="E9" s="55"/>
      <c r="F9" s="114">
        <v>73.04267293470575</v>
      </c>
      <c r="G9" s="115">
        <v>67.18967813886002</v>
      </c>
      <c r="H9" s="116">
        <f>O9/Tbl11!C9</f>
        <v>61.25207086473423</v>
      </c>
      <c r="I9" s="55"/>
      <c r="J9" s="116">
        <v>24.285983786314993</v>
      </c>
      <c r="K9" s="115">
        <v>23.78320488086544</v>
      </c>
      <c r="L9" s="116">
        <f>P9/Tbl11!C9</f>
        <v>23.581415911869858</v>
      </c>
      <c r="N9" s="124">
        <f>SUM(N11:N38)</f>
        <v>239459552.96999997</v>
      </c>
      <c r="O9" s="124">
        <f>SUM(O11:O38)</f>
        <v>51230024.379999995</v>
      </c>
      <c r="P9" s="124">
        <f>SUM(P11:P38)</f>
        <v>19723031.32</v>
      </c>
      <c r="R9" s="124">
        <f>SUM(R11:R38)</f>
        <v>226201097.03</v>
      </c>
      <c r="S9" s="124">
        <f>SUM(S11:S38)</f>
        <v>50567915.41</v>
      </c>
      <c r="T9" s="124">
        <f>SUM(T11:T38)</f>
        <v>19153940.57</v>
      </c>
      <c r="U9" s="124">
        <f>R9-S9-T9</f>
        <v>156479241.05</v>
      </c>
      <c r="W9" s="92">
        <f>SUM(W11:W38)</f>
        <v>13258455.939999998</v>
      </c>
      <c r="X9" s="162">
        <f>SUM(X11:X38)</f>
        <v>662108.9700000001</v>
      </c>
      <c r="Y9" s="162">
        <f>SUM(Y11:Y38)</f>
        <v>569090.75</v>
      </c>
      <c r="Z9" s="162">
        <f>SUM(Z11:Z38)</f>
        <v>12027256.22</v>
      </c>
      <c r="AC9" s="150">
        <f>SUM(AC11:AC38)</f>
        <v>267348.63999999996</v>
      </c>
      <c r="AD9" s="178">
        <f>SUM(AD11:AD38)</f>
        <v>50083.05</v>
      </c>
      <c r="AE9" s="179">
        <f>SUM(AE11:AE38)</f>
        <v>0</v>
      </c>
      <c r="AF9" s="178">
        <f>SUM(AF11:AF38)</f>
        <v>217265.58999999997</v>
      </c>
      <c r="AH9" s="124">
        <f>SUM(AI9:AK9)</f>
        <v>226468445.66999996</v>
      </c>
      <c r="AI9" s="153">
        <f>SUM(AI11:AI38)</f>
        <v>50617998.46</v>
      </c>
      <c r="AJ9" s="153">
        <f>SUM(AJ11:AJ38)</f>
        <v>19153940.57</v>
      </c>
      <c r="AK9" s="153">
        <f>SUM(AK11:AK38)</f>
        <v>156696506.63999996</v>
      </c>
    </row>
    <row r="10" spans="5:37" ht="12.75">
      <c r="E10" s="2"/>
      <c r="G10" s="30"/>
      <c r="I10" s="2"/>
      <c r="R10" s="124"/>
      <c r="S10" s="124"/>
      <c r="T10" s="124"/>
      <c r="U10" s="124"/>
      <c r="W10" s="122"/>
      <c r="X10" s="122"/>
      <c r="Y10" s="122"/>
      <c r="Z10" s="122"/>
      <c r="AC10" s="151"/>
      <c r="AD10" s="151"/>
      <c r="AE10" s="152"/>
      <c r="AF10" s="151"/>
      <c r="AH10" s="124"/>
      <c r="AI10" s="124"/>
      <c r="AJ10" s="124"/>
      <c r="AK10" s="124"/>
    </row>
    <row r="11" spans="1:37" ht="12.75">
      <c r="A11" s="3" t="s">
        <v>52</v>
      </c>
      <c r="B11" s="167">
        <v>267.80195225475387</v>
      </c>
      <c r="C11" s="159">
        <v>281.3837426799304</v>
      </c>
      <c r="D11" s="117">
        <f>N11/Tbl11!C11</f>
        <v>336.37175165909883</v>
      </c>
      <c r="E11" s="60"/>
      <c r="F11" s="118">
        <v>24.983560515673997</v>
      </c>
      <c r="G11" s="159">
        <v>10.890109652208741</v>
      </c>
      <c r="H11" s="118">
        <f>O11/Tbl11!C11</f>
        <v>35.77635893293748</v>
      </c>
      <c r="I11" s="60"/>
      <c r="J11" s="118">
        <v>9.241318326276778</v>
      </c>
      <c r="K11" s="118">
        <v>9.310140393795395</v>
      </c>
      <c r="L11" s="118">
        <f>P11/Tbl11!C11</f>
        <v>32.95835116136919</v>
      </c>
      <c r="N11" s="45">
        <f aca="true" t="shared" si="0" ref="N11:P15">R11+W11</f>
        <v>3081703.44</v>
      </c>
      <c r="O11" s="45">
        <f t="shared" si="0"/>
        <v>327768.69</v>
      </c>
      <c r="P11" s="45">
        <f t="shared" si="0"/>
        <v>301951.23</v>
      </c>
      <c r="R11" s="124">
        <f>S11+T11+U11</f>
        <v>2922207.92</v>
      </c>
      <c r="S11" s="92">
        <f aca="true" t="shared" si="1" ref="S11:U15">AI11-AD11</f>
        <v>327768.69</v>
      </c>
      <c r="T11" s="92">
        <f t="shared" si="1"/>
        <v>301951.23</v>
      </c>
      <c r="U11" s="124">
        <f t="shared" si="1"/>
        <v>2292488</v>
      </c>
      <c r="W11" s="124">
        <f>X11+Y11+Z11</f>
        <v>159495.52</v>
      </c>
      <c r="X11" s="124">
        <v>0</v>
      </c>
      <c r="Y11" s="174">
        <v>0</v>
      </c>
      <c r="Z11" s="172">
        <v>159495.52</v>
      </c>
      <c r="AC11" s="124">
        <f>AD11+AE11+AF11</f>
        <v>7360.48</v>
      </c>
      <c r="AD11" s="174">
        <v>0</v>
      </c>
      <c r="AE11" s="174">
        <v>0</v>
      </c>
      <c r="AF11" s="172">
        <v>7360.48</v>
      </c>
      <c r="AG11" s="158"/>
      <c r="AH11" s="124">
        <f>SUM(AI11:AK11)</f>
        <v>2929568.4</v>
      </c>
      <c r="AI11" s="163">
        <v>327768.69</v>
      </c>
      <c r="AJ11" s="171">
        <v>301951.23</v>
      </c>
      <c r="AK11" s="172">
        <v>2299848.48</v>
      </c>
    </row>
    <row r="12" spans="1:37" ht="12.75">
      <c r="A12" s="3" t="s">
        <v>53</v>
      </c>
      <c r="B12" s="117">
        <v>210.3739975305866</v>
      </c>
      <c r="C12" s="159">
        <v>230.00973248573422</v>
      </c>
      <c r="D12" s="117">
        <f>N12/Tbl11!C12</f>
        <v>213.9654558790898</v>
      </c>
      <c r="E12" s="60"/>
      <c r="F12" s="118">
        <v>15.393509391296597</v>
      </c>
      <c r="G12" s="159">
        <v>29.075762648123227</v>
      </c>
      <c r="H12" s="118">
        <f>O12/Tbl11!C12</f>
        <v>20.407729548145856</v>
      </c>
      <c r="I12" s="60"/>
      <c r="J12" s="118">
        <v>13.062684869473841</v>
      </c>
      <c r="K12" s="118">
        <v>21.730657035107964</v>
      </c>
      <c r="L12" s="118">
        <f>P12/Tbl11!C12</f>
        <v>18.73214792399367</v>
      </c>
      <c r="N12" s="45">
        <f t="shared" si="0"/>
        <v>15529478.159999998</v>
      </c>
      <c r="O12" s="45">
        <f t="shared" si="0"/>
        <v>1481180.17</v>
      </c>
      <c r="P12" s="45">
        <f t="shared" si="0"/>
        <v>1359567.51</v>
      </c>
      <c r="R12" s="124">
        <f>S12+T12+U12</f>
        <v>14370060.159999998</v>
      </c>
      <c r="S12" s="92">
        <f t="shared" si="1"/>
        <v>1463940.63</v>
      </c>
      <c r="T12" s="92">
        <f t="shared" si="1"/>
        <v>841992.45</v>
      </c>
      <c r="U12" s="124">
        <f t="shared" si="1"/>
        <v>12064127.079999998</v>
      </c>
      <c r="W12" s="124">
        <f>X12+Y12+Z12</f>
        <v>1159418</v>
      </c>
      <c r="X12" s="172">
        <v>17239.54</v>
      </c>
      <c r="Y12" s="172">
        <v>517575.06</v>
      </c>
      <c r="Z12" s="172">
        <v>624603.4</v>
      </c>
      <c r="AC12" s="124">
        <f>AD12+AE12+AF12</f>
        <v>12911.75</v>
      </c>
      <c r="AD12" s="174">
        <v>0</v>
      </c>
      <c r="AE12" s="174">
        <v>0</v>
      </c>
      <c r="AF12" s="172">
        <v>12911.75</v>
      </c>
      <c r="AG12" s="158"/>
      <c r="AH12" s="124">
        <f>SUM(AI12:AK12)</f>
        <v>14382971.909999998</v>
      </c>
      <c r="AI12" s="163">
        <v>1463940.63</v>
      </c>
      <c r="AJ12" s="171">
        <v>841992.45</v>
      </c>
      <c r="AK12" s="172">
        <v>12077038.829999998</v>
      </c>
    </row>
    <row r="13" spans="1:37" ht="12.75">
      <c r="A13" s="3" t="s">
        <v>75</v>
      </c>
      <c r="B13" s="117">
        <v>296.9106355704742</v>
      </c>
      <c r="C13" s="159">
        <v>343.45021421303653</v>
      </c>
      <c r="D13" s="117">
        <f>N13/Tbl11!C13</f>
        <v>362.47104818271947</v>
      </c>
      <c r="E13" s="60"/>
      <c r="F13" s="118">
        <v>158.67827505540137</v>
      </c>
      <c r="G13" s="159">
        <v>150.09929795108317</v>
      </c>
      <c r="H13" s="118">
        <f>O13/Tbl11!C13</f>
        <v>164.87542781268095</v>
      </c>
      <c r="I13" s="60"/>
      <c r="J13" s="118">
        <v>0.03223244705075503</v>
      </c>
      <c r="K13" s="118">
        <v>0.22406873975679742</v>
      </c>
      <c r="L13" s="118">
        <f>P13/Tbl11!C13</f>
        <v>3.433099269391063</v>
      </c>
      <c r="N13" s="45">
        <f t="shared" si="0"/>
        <v>28827159.349999998</v>
      </c>
      <c r="O13" s="45">
        <f t="shared" si="0"/>
        <v>13112468.58</v>
      </c>
      <c r="P13" s="45">
        <f t="shared" si="0"/>
        <v>273032.84</v>
      </c>
      <c r="R13" s="124">
        <f>S13+T13+U13</f>
        <v>27988212.22</v>
      </c>
      <c r="S13" s="92">
        <f t="shared" si="1"/>
        <v>13111990.52</v>
      </c>
      <c r="T13" s="92">
        <f t="shared" si="1"/>
        <v>273032.84</v>
      </c>
      <c r="U13" s="124">
        <f t="shared" si="1"/>
        <v>14603188.86</v>
      </c>
      <c r="W13" s="124">
        <f>X13+Y13+Z13</f>
        <v>838947.13</v>
      </c>
      <c r="X13" s="172">
        <v>478.06</v>
      </c>
      <c r="Y13" s="172">
        <v>0</v>
      </c>
      <c r="Z13" s="172">
        <v>838469.07</v>
      </c>
      <c r="AC13" s="124">
        <f>AD13+AE13+AF13</f>
        <v>0</v>
      </c>
      <c r="AD13" s="174">
        <v>0</v>
      </c>
      <c r="AE13" s="174">
        <v>0</v>
      </c>
      <c r="AF13" s="174">
        <v>0</v>
      </c>
      <c r="AG13" s="158"/>
      <c r="AH13" s="124">
        <f>SUM(AI13:AK13)</f>
        <v>27988212.22</v>
      </c>
      <c r="AI13" s="163">
        <v>13111990.52</v>
      </c>
      <c r="AJ13" s="171">
        <v>273032.84</v>
      </c>
      <c r="AK13" s="172">
        <v>14603188.86</v>
      </c>
    </row>
    <row r="14" spans="1:37" ht="12.75">
      <c r="A14" s="3" t="s">
        <v>54</v>
      </c>
      <c r="B14" s="117">
        <v>243.3785680909017</v>
      </c>
      <c r="C14" s="159">
        <v>269.9042035146356</v>
      </c>
      <c r="D14" s="117">
        <f>N14/Tbl11!C14</f>
        <v>256.55061492498703</v>
      </c>
      <c r="E14" s="60"/>
      <c r="F14" s="118">
        <v>46.016145928673495</v>
      </c>
      <c r="G14" s="159">
        <v>91.71795619790973</v>
      </c>
      <c r="H14" s="118">
        <f>O14/Tbl11!C14</f>
        <v>50.91522444660379</v>
      </c>
      <c r="I14" s="60"/>
      <c r="J14" s="118">
        <v>36.5820981391191</v>
      </c>
      <c r="K14" s="118">
        <v>15.034737444552839</v>
      </c>
      <c r="L14" s="118">
        <f>P14/Tbl11!C14</f>
        <v>19.722736032881922</v>
      </c>
      <c r="N14" s="45">
        <f t="shared" si="0"/>
        <v>26645976.909999993</v>
      </c>
      <c r="O14" s="45">
        <f t="shared" si="0"/>
        <v>5288180.25</v>
      </c>
      <c r="P14" s="45">
        <f t="shared" si="0"/>
        <v>2048451.8</v>
      </c>
      <c r="R14" s="124">
        <f>S14+T14+U14</f>
        <v>25100667.759999994</v>
      </c>
      <c r="S14" s="92">
        <f t="shared" si="1"/>
        <v>5193815.68</v>
      </c>
      <c r="T14" s="92">
        <f t="shared" si="1"/>
        <v>2044176.8</v>
      </c>
      <c r="U14" s="124">
        <f t="shared" si="1"/>
        <v>17862675.279999994</v>
      </c>
      <c r="W14" s="124">
        <f>X14+Y14+Z14</f>
        <v>1545309.1500000001</v>
      </c>
      <c r="X14" s="163">
        <v>94364.57</v>
      </c>
      <c r="Y14" s="172">
        <v>4275</v>
      </c>
      <c r="Z14" s="172">
        <v>1446669.58</v>
      </c>
      <c r="AC14" s="124">
        <f>AD14+AE14+AF14</f>
        <v>5370.17</v>
      </c>
      <c r="AD14" s="174">
        <v>0</v>
      </c>
      <c r="AE14" s="174">
        <v>0</v>
      </c>
      <c r="AF14" s="180">
        <v>5370.17</v>
      </c>
      <c r="AG14" s="158"/>
      <c r="AH14" s="124">
        <f>SUM(AI14:AK14)</f>
        <v>25106037.929999996</v>
      </c>
      <c r="AI14" s="163">
        <v>5193815.68</v>
      </c>
      <c r="AJ14" s="171">
        <v>2044176.8</v>
      </c>
      <c r="AK14" s="172">
        <v>17868045.449999996</v>
      </c>
    </row>
    <row r="15" spans="1:37" ht="12.75">
      <c r="A15" s="3" t="s">
        <v>55</v>
      </c>
      <c r="B15" s="117">
        <v>189.68616778162752</v>
      </c>
      <c r="C15" s="159">
        <v>206.5853148177915</v>
      </c>
      <c r="D15" s="117">
        <f>N15/Tbl11!C15</f>
        <v>206.39195622593442</v>
      </c>
      <c r="E15" s="60"/>
      <c r="F15" s="118">
        <v>57.68169395083885</v>
      </c>
      <c r="G15" s="159">
        <v>75.15416140439505</v>
      </c>
      <c r="H15" s="118">
        <f>O15/Tbl11!C15</f>
        <v>68.60624996381112</v>
      </c>
      <c r="I15" s="60"/>
      <c r="J15" s="118">
        <v>14.148898926735844</v>
      </c>
      <c r="K15" s="118">
        <v>11.61841144457967</v>
      </c>
      <c r="L15" s="118">
        <f>P15/Tbl11!C15</f>
        <v>11.479574418806635</v>
      </c>
      <c r="N15" s="45">
        <f t="shared" si="0"/>
        <v>3564492.2800000003</v>
      </c>
      <c r="O15" s="45">
        <f t="shared" si="0"/>
        <v>1184864.24</v>
      </c>
      <c r="P15" s="45">
        <f t="shared" si="0"/>
        <v>198257.99</v>
      </c>
      <c r="R15" s="124">
        <f>S15+T15+U15</f>
        <v>3192284.25</v>
      </c>
      <c r="S15" s="92">
        <f t="shared" si="1"/>
        <v>1060397.16</v>
      </c>
      <c r="T15" s="92">
        <f t="shared" si="1"/>
        <v>190068.22</v>
      </c>
      <c r="U15" s="124">
        <f t="shared" si="1"/>
        <v>1941818.8699999999</v>
      </c>
      <c r="W15" s="124">
        <f>X15+Y15+Z15</f>
        <v>372208.03</v>
      </c>
      <c r="X15" s="171">
        <v>124467.08</v>
      </c>
      <c r="Y15" s="172">
        <v>8189.77</v>
      </c>
      <c r="Z15" s="172">
        <v>239551.18</v>
      </c>
      <c r="AC15" s="124">
        <f>AD15+AE15+AF15</f>
        <v>28893.83</v>
      </c>
      <c r="AD15" s="174">
        <v>0</v>
      </c>
      <c r="AE15" s="174">
        <v>0</v>
      </c>
      <c r="AF15" s="172">
        <v>28893.83</v>
      </c>
      <c r="AG15" s="158"/>
      <c r="AH15" s="124">
        <f>SUM(AI15:AK15)</f>
        <v>3221178.08</v>
      </c>
      <c r="AI15" s="163">
        <v>1060397.16</v>
      </c>
      <c r="AJ15" s="171">
        <v>190068.22</v>
      </c>
      <c r="AK15" s="172">
        <v>1970712.7</v>
      </c>
    </row>
    <row r="16" spans="2:37" ht="12.75">
      <c r="B16" s="117"/>
      <c r="C16" s="159"/>
      <c r="D16" s="117"/>
      <c r="E16" s="30"/>
      <c r="F16" s="119"/>
      <c r="G16" s="159"/>
      <c r="H16" s="119"/>
      <c r="I16" s="30"/>
      <c r="J16" s="119"/>
      <c r="L16" s="119"/>
      <c r="R16" s="124"/>
      <c r="S16" s="124"/>
      <c r="T16" s="124"/>
      <c r="U16" s="124"/>
      <c r="W16" s="124"/>
      <c r="X16" s="171"/>
      <c r="Y16" s="174"/>
      <c r="Z16" s="174"/>
      <c r="AC16" s="124"/>
      <c r="AD16" s="174"/>
      <c r="AE16" s="174"/>
      <c r="AF16" s="174"/>
      <c r="AG16" s="158"/>
      <c r="AH16" s="124"/>
      <c r="AI16" s="172"/>
      <c r="AJ16" s="172"/>
      <c r="AK16" s="172"/>
    </row>
    <row r="17" spans="1:37" ht="12.75">
      <c r="A17" s="3" t="s">
        <v>56</v>
      </c>
      <c r="B17" s="117">
        <v>212.07326033008292</v>
      </c>
      <c r="C17" s="159">
        <v>252.82322339465588</v>
      </c>
      <c r="D17" s="117">
        <f>N17/Tbl11!C17</f>
        <v>329.1484355673645</v>
      </c>
      <c r="E17" s="60"/>
      <c r="F17" s="118">
        <v>49.97839977121138</v>
      </c>
      <c r="G17" s="159">
        <v>72.73069259525256</v>
      </c>
      <c r="H17" s="118">
        <f>O17/Tbl11!C17</f>
        <v>113.45200054972743</v>
      </c>
      <c r="I17" s="60"/>
      <c r="J17" s="118">
        <v>15.149269813740233</v>
      </c>
      <c r="K17" s="118">
        <v>16.75842586965729</v>
      </c>
      <c r="L17" s="118">
        <f>P17/Tbl11!C17</f>
        <v>18.058408539099364</v>
      </c>
      <c r="N17" s="45">
        <f aca="true" t="shared" si="2" ref="N17:P21">R17+W17</f>
        <v>1796245.3</v>
      </c>
      <c r="O17" s="45">
        <f t="shared" si="2"/>
        <v>619135.93</v>
      </c>
      <c r="P17" s="45">
        <f t="shared" si="2"/>
        <v>98549.25</v>
      </c>
      <c r="R17" s="124">
        <f>S17+T17+U17</f>
        <v>1579464.8</v>
      </c>
      <c r="S17" s="92">
        <f aca="true" t="shared" si="3" ref="S17:U21">AI17-AD17</f>
        <v>617953.79</v>
      </c>
      <c r="T17" s="92">
        <f t="shared" si="3"/>
        <v>98549.25</v>
      </c>
      <c r="U17" s="124">
        <f t="shared" si="3"/>
        <v>862961.76</v>
      </c>
      <c r="W17" s="124">
        <f>X17+Y17+Z17</f>
        <v>216780.5</v>
      </c>
      <c r="X17" s="171">
        <v>1182.14</v>
      </c>
      <c r="Y17" s="174">
        <v>0</v>
      </c>
      <c r="Z17" s="163">
        <v>215598.36</v>
      </c>
      <c r="AC17" s="124">
        <f>AD17+AE17+AF17</f>
        <v>0</v>
      </c>
      <c r="AD17" s="174">
        <v>0</v>
      </c>
      <c r="AE17" s="174">
        <v>0</v>
      </c>
      <c r="AF17" s="174">
        <v>0</v>
      </c>
      <c r="AG17" s="158"/>
      <c r="AH17" s="124">
        <f>SUM(AI17:AK17)</f>
        <v>1579464.8</v>
      </c>
      <c r="AI17" s="171">
        <v>617953.79</v>
      </c>
      <c r="AJ17" s="171">
        <v>98549.25</v>
      </c>
      <c r="AK17" s="172">
        <v>862961.76</v>
      </c>
    </row>
    <row r="18" spans="1:37" ht="12.75">
      <c r="A18" s="3" t="s">
        <v>57</v>
      </c>
      <c r="B18" s="117">
        <v>307.67703718474064</v>
      </c>
      <c r="C18" s="159">
        <v>288.43636719893334</v>
      </c>
      <c r="D18" s="117">
        <f>N18/Tbl11!C18</f>
        <v>251.6698192840904</v>
      </c>
      <c r="E18" s="60"/>
      <c r="F18" s="118">
        <v>47.46918999732358</v>
      </c>
      <c r="G18" s="159">
        <v>64.34330247666577</v>
      </c>
      <c r="H18" s="118">
        <f>O18/Tbl11!C18</f>
        <v>51.82696242143271</v>
      </c>
      <c r="I18" s="60"/>
      <c r="J18" s="118">
        <v>50.04217503276558</v>
      </c>
      <c r="K18" s="118">
        <v>15.419453545961991</v>
      </c>
      <c r="L18" s="118">
        <f>P18/Tbl11!C18</f>
        <v>17.856502830651273</v>
      </c>
      <c r="N18" s="45">
        <f t="shared" si="2"/>
        <v>7057136.32</v>
      </c>
      <c r="O18" s="45">
        <f t="shared" si="2"/>
        <v>1453292.81</v>
      </c>
      <c r="P18" s="45">
        <f t="shared" si="2"/>
        <v>500718.66000000003</v>
      </c>
      <c r="R18" s="124">
        <f>S18+T18+U18</f>
        <v>6722681.42</v>
      </c>
      <c r="S18" s="92">
        <f t="shared" si="3"/>
        <v>1451638.62</v>
      </c>
      <c r="T18" s="92">
        <f t="shared" si="3"/>
        <v>499319.13</v>
      </c>
      <c r="U18" s="124">
        <f t="shared" si="3"/>
        <v>4771723.67</v>
      </c>
      <c r="W18" s="124">
        <f>X18+Y18+Z18</f>
        <v>334454.89999999997</v>
      </c>
      <c r="X18" s="172">
        <v>1654.19</v>
      </c>
      <c r="Y18" s="163">
        <v>1399.53</v>
      </c>
      <c r="Z18" s="172">
        <v>331401.18</v>
      </c>
      <c r="AC18" s="124">
        <f>AD18+AE18+AF18</f>
        <v>0</v>
      </c>
      <c r="AD18" s="174">
        <v>0</v>
      </c>
      <c r="AE18" s="174">
        <v>0</v>
      </c>
      <c r="AF18" s="124">
        <v>0</v>
      </c>
      <c r="AG18" s="158"/>
      <c r="AH18" s="124">
        <f>SUM(AI18:AK18)</f>
        <v>6722681.42</v>
      </c>
      <c r="AI18" s="163">
        <v>1451638.62</v>
      </c>
      <c r="AJ18" s="171">
        <v>499319.13</v>
      </c>
      <c r="AK18" s="172">
        <v>4771723.67</v>
      </c>
    </row>
    <row r="19" spans="1:37" ht="12.75">
      <c r="A19" s="3" t="s">
        <v>58</v>
      </c>
      <c r="B19" s="117">
        <v>193.2398340863727</v>
      </c>
      <c r="C19" s="159">
        <v>203.81224873701134</v>
      </c>
      <c r="D19" s="117">
        <f>N19/Tbl11!C19</f>
        <v>212.72325161252766</v>
      </c>
      <c r="E19" s="60"/>
      <c r="F19" s="118">
        <v>51.54201875157527</v>
      </c>
      <c r="G19" s="159">
        <v>43.80856054338487</v>
      </c>
      <c r="H19" s="118">
        <f>O19/Tbl11!C19</f>
        <v>38.2764294625754</v>
      </c>
      <c r="I19" s="60"/>
      <c r="J19" s="118">
        <v>10.14600436924243</v>
      </c>
      <c r="K19" s="118">
        <v>12.665907661082242</v>
      </c>
      <c r="L19" s="118">
        <f>P19/Tbl11!C19</f>
        <v>13.161400700815266</v>
      </c>
      <c r="N19" s="45">
        <f t="shared" si="2"/>
        <v>3395938.22</v>
      </c>
      <c r="O19" s="45">
        <f t="shared" si="2"/>
        <v>611049.28</v>
      </c>
      <c r="P19" s="45">
        <f t="shared" si="2"/>
        <v>210110.1</v>
      </c>
      <c r="R19" s="124">
        <f>S19+T19+U19</f>
        <v>3196669.56</v>
      </c>
      <c r="S19" s="92">
        <f t="shared" si="3"/>
        <v>611049.28</v>
      </c>
      <c r="T19" s="92">
        <f t="shared" si="3"/>
        <v>210110.1</v>
      </c>
      <c r="U19" s="124">
        <f t="shared" si="3"/>
        <v>2375510.18</v>
      </c>
      <c r="W19" s="124">
        <f>X19+Y19+Z19</f>
        <v>199268.66</v>
      </c>
      <c r="X19" s="124">
        <v>0</v>
      </c>
      <c r="Y19" s="174">
        <v>0</v>
      </c>
      <c r="Z19" s="172">
        <v>199268.66</v>
      </c>
      <c r="AC19" s="124">
        <f>AD19+AE19+AF19</f>
        <v>0</v>
      </c>
      <c r="AD19" s="174">
        <v>0</v>
      </c>
      <c r="AE19" s="174">
        <v>0</v>
      </c>
      <c r="AF19" s="174">
        <v>0</v>
      </c>
      <c r="AG19" s="158"/>
      <c r="AH19" s="124">
        <f>SUM(AI19:AK19)</f>
        <v>3196669.56</v>
      </c>
      <c r="AI19" s="163">
        <v>611049.28</v>
      </c>
      <c r="AJ19" s="171">
        <v>210110.1</v>
      </c>
      <c r="AK19" s="172">
        <v>2375510.18</v>
      </c>
    </row>
    <row r="20" spans="1:37" ht="12.75">
      <c r="A20" s="3" t="s">
        <v>59</v>
      </c>
      <c r="B20" s="117">
        <v>349.04429175431386</v>
      </c>
      <c r="C20" s="159">
        <v>418.2647259496897</v>
      </c>
      <c r="D20" s="117">
        <f>N20/Tbl11!C20</f>
        <v>371.1086907479984</v>
      </c>
      <c r="E20" s="60"/>
      <c r="F20" s="118">
        <v>56.85062469960375</v>
      </c>
      <c r="G20" s="159">
        <v>74.6481649998531</v>
      </c>
      <c r="H20" s="118">
        <f>O20/Tbl11!C20</f>
        <v>54.76136021396799</v>
      </c>
      <c r="I20" s="60"/>
      <c r="J20" s="118">
        <v>19.655784096063808</v>
      </c>
      <c r="K20" s="118">
        <v>21.609556767180045</v>
      </c>
      <c r="L20" s="118">
        <f>P20/Tbl11!C20</f>
        <v>18.87453100241595</v>
      </c>
      <c r="N20" s="45">
        <f t="shared" si="2"/>
        <v>9760437.069999998</v>
      </c>
      <c r="O20" s="45">
        <f t="shared" si="2"/>
        <v>1440264.87</v>
      </c>
      <c r="P20" s="45">
        <f t="shared" si="2"/>
        <v>496414.33</v>
      </c>
      <c r="R20" s="124">
        <f>S20+T20+U20</f>
        <v>9413485.979999999</v>
      </c>
      <c r="S20" s="92">
        <f t="shared" si="3"/>
        <v>1439493.25</v>
      </c>
      <c r="T20" s="92">
        <f t="shared" si="3"/>
        <v>496414.33</v>
      </c>
      <c r="U20" s="124">
        <f t="shared" si="3"/>
        <v>7477578.3999999985</v>
      </c>
      <c r="W20" s="124">
        <f>X20+Y20+Z20</f>
        <v>346951.08999999997</v>
      </c>
      <c r="X20" s="172">
        <v>771.62</v>
      </c>
      <c r="Y20" s="174">
        <v>0</v>
      </c>
      <c r="Z20" s="172">
        <v>346179.47</v>
      </c>
      <c r="AC20" s="124">
        <f>AD20+AE20+AF20</f>
        <v>46471.23</v>
      </c>
      <c r="AD20" s="174">
        <v>0</v>
      </c>
      <c r="AE20" s="174">
        <v>0</v>
      </c>
      <c r="AF20" s="172">
        <v>46471.23</v>
      </c>
      <c r="AG20" s="158"/>
      <c r="AH20" s="124">
        <f>SUM(AI20:AK20)</f>
        <v>9459957.209999999</v>
      </c>
      <c r="AI20" s="163">
        <v>1439493.25</v>
      </c>
      <c r="AJ20" s="171">
        <v>496414.33</v>
      </c>
      <c r="AK20" s="172">
        <v>7524049.629999999</v>
      </c>
    </row>
    <row r="21" spans="1:37" ht="12.75">
      <c r="A21" s="3" t="s">
        <v>60</v>
      </c>
      <c r="B21" s="117">
        <v>310.8519537569524</v>
      </c>
      <c r="C21" s="159">
        <v>364.3477326494064</v>
      </c>
      <c r="D21" s="117">
        <f>N21/Tbl11!C21</f>
        <v>363.2783572548278</v>
      </c>
      <c r="E21" s="60"/>
      <c r="F21" s="118">
        <v>105.81870977646045</v>
      </c>
      <c r="G21" s="159">
        <v>100.32517632492429</v>
      </c>
      <c r="H21" s="118">
        <f>O21/Tbl11!C21</f>
        <v>83.4528555705026</v>
      </c>
      <c r="I21" s="60"/>
      <c r="J21" s="118">
        <v>7.47521698569961</v>
      </c>
      <c r="K21" s="118">
        <v>3.845762674390325</v>
      </c>
      <c r="L21" s="118">
        <f>P21/Tbl11!C21</f>
        <v>4.174071397600809</v>
      </c>
      <c r="N21" s="45">
        <f t="shared" si="2"/>
        <v>1633789.9200000002</v>
      </c>
      <c r="O21" s="45">
        <f t="shared" si="2"/>
        <v>375316.69999999995</v>
      </c>
      <c r="P21" s="45">
        <f t="shared" si="2"/>
        <v>18772.26</v>
      </c>
      <c r="R21" s="124">
        <f>S21+T21+U21</f>
        <v>1481587.82</v>
      </c>
      <c r="S21" s="92">
        <f t="shared" si="3"/>
        <v>375316.69999999995</v>
      </c>
      <c r="T21" s="92">
        <f t="shared" si="3"/>
        <v>18772.26</v>
      </c>
      <c r="U21" s="124">
        <f t="shared" si="3"/>
        <v>1087498.86</v>
      </c>
      <c r="W21" s="124">
        <f>X21+Y21+Z21</f>
        <v>152202.1</v>
      </c>
      <c r="X21" s="174">
        <v>0</v>
      </c>
      <c r="Y21" s="184">
        <v>0</v>
      </c>
      <c r="Z21" s="172">
        <v>152202.1</v>
      </c>
      <c r="AC21" s="124">
        <f>AD21+AE21+AF21</f>
        <v>11919.31</v>
      </c>
      <c r="AD21" s="172">
        <v>627.9</v>
      </c>
      <c r="AE21" s="174">
        <v>0</v>
      </c>
      <c r="AF21" s="172">
        <v>11291.41</v>
      </c>
      <c r="AG21" s="158"/>
      <c r="AH21" s="124">
        <f>SUM(AI21:AK21)</f>
        <v>1493507.13</v>
      </c>
      <c r="AI21" s="173">
        <v>375944.6</v>
      </c>
      <c r="AJ21" s="171">
        <v>18772.26</v>
      </c>
      <c r="AK21" s="172">
        <v>1098790.27</v>
      </c>
    </row>
    <row r="22" spans="2:37" ht="12.75">
      <c r="B22" s="117"/>
      <c r="C22" s="159"/>
      <c r="D22" s="117"/>
      <c r="E22" s="60"/>
      <c r="F22" s="119"/>
      <c r="G22" s="159"/>
      <c r="H22" s="119"/>
      <c r="I22" s="60"/>
      <c r="J22" s="119"/>
      <c r="L22" s="119"/>
      <c r="R22" s="124"/>
      <c r="S22" s="124"/>
      <c r="T22" s="124"/>
      <c r="U22" s="124"/>
      <c r="W22" s="124"/>
      <c r="X22" s="174"/>
      <c r="Y22" s="184"/>
      <c r="Z22" s="174"/>
      <c r="AC22" s="124"/>
      <c r="AD22" s="174"/>
      <c r="AE22" s="174"/>
      <c r="AF22" s="174"/>
      <c r="AG22" s="158"/>
      <c r="AH22" s="124"/>
      <c r="AI22" s="174"/>
      <c r="AJ22" s="172"/>
      <c r="AK22" s="172"/>
    </row>
    <row r="23" spans="1:37" ht="12.75">
      <c r="A23" s="3" t="s">
        <v>61</v>
      </c>
      <c r="B23" s="117">
        <v>262.9800727098693</v>
      </c>
      <c r="C23" s="159">
        <v>273.744743846043</v>
      </c>
      <c r="D23" s="117">
        <f>N23/Tbl11!C23</f>
        <v>293.0819331859466</v>
      </c>
      <c r="E23" s="60"/>
      <c r="F23" s="118">
        <v>74.95907210577158</v>
      </c>
      <c r="G23" s="159">
        <v>64.00125501727321</v>
      </c>
      <c r="H23" s="118">
        <f>O23/Tbl11!C23</f>
        <v>88.79643788319717</v>
      </c>
      <c r="I23" s="60"/>
      <c r="J23" s="118">
        <v>18.023890329102574</v>
      </c>
      <c r="K23" s="118">
        <v>18.165708322044246</v>
      </c>
      <c r="L23" s="118">
        <f>P23/Tbl11!C23</f>
        <v>19.605191491833846</v>
      </c>
      <c r="N23" s="45">
        <f aca="true" t="shared" si="4" ref="N23:P27">R23+W23</f>
        <v>11688067.78</v>
      </c>
      <c r="O23" s="45">
        <f t="shared" si="4"/>
        <v>3541189.91</v>
      </c>
      <c r="P23" s="45">
        <f t="shared" si="4"/>
        <v>781852.38</v>
      </c>
      <c r="R23" s="124">
        <f>S23+T23+U23</f>
        <v>11156514.61</v>
      </c>
      <c r="S23" s="92">
        <f aca="true" t="shared" si="5" ref="S23:U27">AI23-AD23</f>
        <v>3432955.69</v>
      </c>
      <c r="T23" s="92">
        <f t="shared" si="5"/>
        <v>775405.97</v>
      </c>
      <c r="U23" s="124">
        <f t="shared" si="5"/>
        <v>6948152.95</v>
      </c>
      <c r="W23" s="124">
        <f>X23+Y23+Z23</f>
        <v>531553.1699999999</v>
      </c>
      <c r="X23" s="172">
        <v>108234.22</v>
      </c>
      <c r="Y23" s="171">
        <v>6446.41</v>
      </c>
      <c r="Z23" s="172">
        <v>416872.54</v>
      </c>
      <c r="AC23" s="124">
        <f>AD23+AE23+AF23</f>
        <v>48020.51</v>
      </c>
      <c r="AD23" s="172">
        <v>41137.15</v>
      </c>
      <c r="AE23" s="174">
        <v>0</v>
      </c>
      <c r="AF23" s="172">
        <v>6883.36</v>
      </c>
      <c r="AG23" s="158"/>
      <c r="AH23" s="124">
        <f>SUM(AI23:AK23)</f>
        <v>11204535.120000001</v>
      </c>
      <c r="AI23" s="163">
        <v>3474092.84</v>
      </c>
      <c r="AJ23" s="171">
        <v>775405.97</v>
      </c>
      <c r="AK23" s="172">
        <v>6955036.3100000005</v>
      </c>
    </row>
    <row r="24" spans="1:37" ht="12.75">
      <c r="A24" s="3" t="s">
        <v>62</v>
      </c>
      <c r="B24" s="117">
        <v>229.29194092736302</v>
      </c>
      <c r="C24" s="159">
        <v>254.65420018749865</v>
      </c>
      <c r="D24" s="117">
        <f>N24/Tbl11!C24</f>
        <v>320.40695501268186</v>
      </c>
      <c r="E24" s="60"/>
      <c r="F24" s="118">
        <v>95.1427266278295</v>
      </c>
      <c r="G24" s="159">
        <v>118.96983670176814</v>
      </c>
      <c r="H24" s="118">
        <f>O24/Tbl11!C24</f>
        <v>146.65889956837094</v>
      </c>
      <c r="I24" s="60"/>
      <c r="J24" s="118">
        <v>11.277609148949892</v>
      </c>
      <c r="K24" s="118">
        <v>13.865853445832517</v>
      </c>
      <c r="L24" s="118">
        <f>P24/Tbl11!C24</f>
        <v>12.219948382503448</v>
      </c>
      <c r="N24" s="45">
        <f t="shared" si="4"/>
        <v>1440101.1</v>
      </c>
      <c r="O24" s="45">
        <f t="shared" si="4"/>
        <v>659173.0900000001</v>
      </c>
      <c r="P24" s="45">
        <f t="shared" si="4"/>
        <v>54923.78</v>
      </c>
      <c r="R24" s="124">
        <f>S24+T24+U24</f>
        <v>1390433.6400000001</v>
      </c>
      <c r="S24" s="92">
        <f t="shared" si="5"/>
        <v>646970.91</v>
      </c>
      <c r="T24" s="92">
        <f t="shared" si="5"/>
        <v>54923.78</v>
      </c>
      <c r="U24" s="124">
        <f t="shared" si="5"/>
        <v>688538.95</v>
      </c>
      <c r="W24" s="124">
        <f>X24+Y24+Z24</f>
        <v>49667.46</v>
      </c>
      <c r="X24" s="171">
        <v>12202.18</v>
      </c>
      <c r="Y24" s="184">
        <v>0</v>
      </c>
      <c r="Z24" s="172">
        <v>37465.28</v>
      </c>
      <c r="AC24" s="124">
        <f>AD24+AE24+AF24</f>
        <v>0</v>
      </c>
      <c r="AD24" s="174">
        <v>0</v>
      </c>
      <c r="AE24" s="174">
        <v>0</v>
      </c>
      <c r="AF24" s="174">
        <v>0</v>
      </c>
      <c r="AG24" s="158"/>
      <c r="AH24" s="124">
        <f>SUM(AI24:AK24)</f>
        <v>1390433.6400000001</v>
      </c>
      <c r="AI24" s="163">
        <v>646970.91</v>
      </c>
      <c r="AJ24" s="171">
        <v>54923.78</v>
      </c>
      <c r="AK24" s="172">
        <v>688538.95</v>
      </c>
    </row>
    <row r="25" spans="1:37" ht="12.75">
      <c r="A25" s="3" t="s">
        <v>63</v>
      </c>
      <c r="B25" s="117">
        <v>246.2086365216528</v>
      </c>
      <c r="C25" s="159">
        <v>291.0996340205174</v>
      </c>
      <c r="D25" s="117">
        <f>N25/Tbl11!C25</f>
        <v>274.100912137437</v>
      </c>
      <c r="E25" s="60"/>
      <c r="F25" s="118">
        <v>74.66683501299177</v>
      </c>
      <c r="G25" s="159">
        <v>75.41419544825398</v>
      </c>
      <c r="H25" s="118">
        <f>O25/Tbl11!C25</f>
        <v>64.1586985606615</v>
      </c>
      <c r="I25" s="60"/>
      <c r="J25" s="118">
        <v>26.37186225911424</v>
      </c>
      <c r="K25" s="118">
        <v>41.86638322214503</v>
      </c>
      <c r="L25" s="118">
        <f>P25/Tbl11!C25</f>
        <v>33.44151894508429</v>
      </c>
      <c r="N25" s="45">
        <f t="shared" si="4"/>
        <v>10673900.670000002</v>
      </c>
      <c r="O25" s="45">
        <f t="shared" si="4"/>
        <v>2498435.96</v>
      </c>
      <c r="P25" s="45">
        <f t="shared" si="4"/>
        <v>1302262.91</v>
      </c>
      <c r="R25" s="124">
        <f>S25+T25+U25</f>
        <v>10245351.71</v>
      </c>
      <c r="S25" s="92">
        <f t="shared" si="5"/>
        <v>2449987.15</v>
      </c>
      <c r="T25" s="92">
        <f t="shared" si="5"/>
        <v>1293558.78</v>
      </c>
      <c r="U25" s="124">
        <f t="shared" si="5"/>
        <v>6501805.780000002</v>
      </c>
      <c r="W25" s="124">
        <f>X25+Y25+Z25</f>
        <v>428548.96</v>
      </c>
      <c r="X25" s="171">
        <v>48448.81</v>
      </c>
      <c r="Y25" s="171">
        <v>8704.13</v>
      </c>
      <c r="Z25" s="172">
        <v>371396.02</v>
      </c>
      <c r="AC25" s="124">
        <f>AD25+AE25+AF25</f>
        <v>0</v>
      </c>
      <c r="AD25" s="174">
        <v>0</v>
      </c>
      <c r="AE25" s="174">
        <v>0</v>
      </c>
      <c r="AF25" s="174">
        <v>0</v>
      </c>
      <c r="AG25" s="158"/>
      <c r="AH25" s="124">
        <f>SUM(AI25:AK25)</f>
        <v>10245351.71</v>
      </c>
      <c r="AI25" s="163">
        <v>2449987.15</v>
      </c>
      <c r="AJ25" s="171">
        <v>1293558.78</v>
      </c>
      <c r="AK25" s="172">
        <v>6501805.780000002</v>
      </c>
    </row>
    <row r="26" spans="1:37" ht="12.75">
      <c r="A26" s="3" t="s">
        <v>64</v>
      </c>
      <c r="B26" s="117">
        <v>272.1408405991039</v>
      </c>
      <c r="C26" s="159">
        <v>210.44010840919697</v>
      </c>
      <c r="D26" s="117">
        <f>N26/Tbl11!C26</f>
        <v>290.76249197587634</v>
      </c>
      <c r="E26" s="60"/>
      <c r="F26" s="118">
        <v>60.07535621429624</v>
      </c>
      <c r="G26" s="159">
        <v>71.0868295483579</v>
      </c>
      <c r="H26" s="118">
        <f>O26/Tbl11!C26</f>
        <v>73.04372146279523</v>
      </c>
      <c r="I26" s="60"/>
      <c r="J26" s="118">
        <v>29.511830825977228</v>
      </c>
      <c r="K26" s="118">
        <v>20.36504949152699</v>
      </c>
      <c r="L26" s="118">
        <f>P26/Tbl11!C26</f>
        <v>21.489518834303606</v>
      </c>
      <c r="N26" s="45">
        <f t="shared" si="4"/>
        <v>14449122.200000001</v>
      </c>
      <c r="O26" s="45">
        <f t="shared" si="4"/>
        <v>3629827.39</v>
      </c>
      <c r="P26" s="45">
        <f t="shared" si="4"/>
        <v>1067898</v>
      </c>
      <c r="R26" s="124">
        <f>S26+T26+U26</f>
        <v>13034183.82</v>
      </c>
      <c r="S26" s="92">
        <f t="shared" si="5"/>
        <v>3491480.79</v>
      </c>
      <c r="T26" s="92">
        <f t="shared" si="5"/>
        <v>1066469</v>
      </c>
      <c r="U26" s="124">
        <f t="shared" si="5"/>
        <v>8476234.030000001</v>
      </c>
      <c r="W26" s="124">
        <f>X26+Y26+Z26</f>
        <v>1414938.3800000001</v>
      </c>
      <c r="X26" s="171">
        <v>138346.6</v>
      </c>
      <c r="Y26" s="171">
        <v>1429</v>
      </c>
      <c r="Z26" s="172">
        <v>1275162.78</v>
      </c>
      <c r="AC26" s="124">
        <f>AD26+AE26+AF26</f>
        <v>0</v>
      </c>
      <c r="AD26" s="174">
        <v>0</v>
      </c>
      <c r="AE26" s="174">
        <v>0</v>
      </c>
      <c r="AF26" s="174">
        <v>0</v>
      </c>
      <c r="AG26" s="158"/>
      <c r="AH26" s="124">
        <f>SUM(AI26:AK26)</f>
        <v>13034183.82</v>
      </c>
      <c r="AI26" s="163">
        <v>3491480.79</v>
      </c>
      <c r="AJ26" s="171">
        <v>1066469</v>
      </c>
      <c r="AK26" s="172">
        <v>8476234.030000001</v>
      </c>
    </row>
    <row r="27" spans="1:37" ht="12.75">
      <c r="A27" s="3" t="s">
        <v>65</v>
      </c>
      <c r="B27" s="117">
        <v>258.3031253883134</v>
      </c>
      <c r="C27" s="159">
        <v>315.55200634505945</v>
      </c>
      <c r="D27" s="117">
        <f>N27/Tbl11!C27</f>
        <v>242.73266218349184</v>
      </c>
      <c r="E27" s="60"/>
      <c r="F27" s="118">
        <v>50.8430495733999</v>
      </c>
      <c r="G27" s="159">
        <v>98.08675067370712</v>
      </c>
      <c r="H27" s="118">
        <f>O27/Tbl11!C27</f>
        <v>144.9183876487207</v>
      </c>
      <c r="I27" s="60"/>
      <c r="J27" s="118">
        <v>4.003214629793098</v>
      </c>
      <c r="K27" s="118">
        <v>2.504220368693568</v>
      </c>
      <c r="L27" s="118">
        <f>P27/Tbl11!C27</f>
        <v>18.57681747642354</v>
      </c>
      <c r="N27" s="45">
        <f t="shared" si="4"/>
        <v>538245.4</v>
      </c>
      <c r="O27" s="45">
        <f t="shared" si="4"/>
        <v>321348</v>
      </c>
      <c r="P27" s="45">
        <f t="shared" si="4"/>
        <v>41193</v>
      </c>
      <c r="R27" s="124">
        <f>S27+T27+U27</f>
        <v>528095.4</v>
      </c>
      <c r="S27" s="92">
        <f t="shared" si="5"/>
        <v>321348</v>
      </c>
      <c r="T27" s="92">
        <f t="shared" si="5"/>
        <v>41193</v>
      </c>
      <c r="U27" s="124">
        <f t="shared" si="5"/>
        <v>165554.4</v>
      </c>
      <c r="W27" s="124">
        <f>X27+Y27+Z27</f>
        <v>10150</v>
      </c>
      <c r="X27" s="184">
        <v>0</v>
      </c>
      <c r="Y27" s="174">
        <v>0</v>
      </c>
      <c r="Z27" s="172">
        <v>10150</v>
      </c>
      <c r="AC27" s="124">
        <f>AD27+AE27+AF27</f>
        <v>16499.87</v>
      </c>
      <c r="AD27" s="172">
        <v>8318</v>
      </c>
      <c r="AE27" s="174">
        <v>0</v>
      </c>
      <c r="AF27" s="172">
        <v>8181.87</v>
      </c>
      <c r="AG27" s="158"/>
      <c r="AH27" s="124">
        <f>SUM(AI27:AK27)</f>
        <v>544595.27</v>
      </c>
      <c r="AI27" s="163">
        <v>329666</v>
      </c>
      <c r="AJ27" s="171">
        <v>41193</v>
      </c>
      <c r="AK27" s="172">
        <v>173736.27</v>
      </c>
    </row>
    <row r="28" spans="2:37" ht="12.75">
      <c r="B28" s="117"/>
      <c r="C28" s="159"/>
      <c r="D28" s="117"/>
      <c r="E28" s="60"/>
      <c r="F28" s="119"/>
      <c r="G28" s="159"/>
      <c r="H28" s="119"/>
      <c r="I28" s="60"/>
      <c r="J28" s="119"/>
      <c r="L28" s="119"/>
      <c r="R28" s="124"/>
      <c r="S28" s="124"/>
      <c r="T28" s="124"/>
      <c r="U28" s="124"/>
      <c r="W28" s="124"/>
      <c r="X28" s="184"/>
      <c r="Y28" s="174"/>
      <c r="Z28" s="174"/>
      <c r="AC28" s="124"/>
      <c r="AD28" s="174"/>
      <c r="AE28" s="174"/>
      <c r="AF28" s="174"/>
      <c r="AG28" s="158"/>
      <c r="AH28" s="124"/>
      <c r="AI28" s="174"/>
      <c r="AJ28" s="124"/>
      <c r="AK28" s="172"/>
    </row>
    <row r="29" spans="1:37" ht="12.75">
      <c r="A29" s="3" t="s">
        <v>66</v>
      </c>
      <c r="B29" s="117">
        <v>271.15698922632924</v>
      </c>
      <c r="C29" s="159">
        <v>295.27521503559836</v>
      </c>
      <c r="D29" s="117">
        <f>N29/Tbl11!C29</f>
        <v>234.13560811262784</v>
      </c>
      <c r="E29" s="60"/>
      <c r="F29" s="118">
        <v>74.65239335218222</v>
      </c>
      <c r="G29" s="159">
        <v>68.36605114463599</v>
      </c>
      <c r="H29" s="118">
        <f>O29/Tbl11!C29</f>
        <v>42.465751367440966</v>
      </c>
      <c r="I29" s="60"/>
      <c r="J29" s="118">
        <v>32.47043373005562</v>
      </c>
      <c r="K29" s="118">
        <v>37.02796393747579</v>
      </c>
      <c r="L29" s="118">
        <f>P29/Tbl11!C29</f>
        <v>28.784949049425915</v>
      </c>
      <c r="N29" s="45">
        <f aca="true" t="shared" si="6" ref="N29:P33">R29+W29</f>
        <v>31990290.75</v>
      </c>
      <c r="O29" s="45">
        <f t="shared" si="6"/>
        <v>5802157.75</v>
      </c>
      <c r="P29" s="45">
        <f t="shared" si="6"/>
        <v>3932929.71</v>
      </c>
      <c r="R29" s="124">
        <f>S29+T29+U29</f>
        <v>30132734.94</v>
      </c>
      <c r="S29" s="92">
        <f aca="true" t="shared" si="7" ref="S29:U33">AI29-AD29</f>
        <v>5717070.89</v>
      </c>
      <c r="T29" s="92">
        <f t="shared" si="7"/>
        <v>3912755.86</v>
      </c>
      <c r="U29" s="124">
        <f t="shared" si="7"/>
        <v>20502908.19</v>
      </c>
      <c r="W29" s="124">
        <f>X29+Y29+Z29</f>
        <v>1857555.81</v>
      </c>
      <c r="X29" s="171">
        <v>85086.86</v>
      </c>
      <c r="Y29" s="172">
        <v>20173.85</v>
      </c>
      <c r="Z29" s="172">
        <v>1752295.1</v>
      </c>
      <c r="AC29" s="124">
        <f>AD29+AE29+AF29</f>
        <v>0</v>
      </c>
      <c r="AD29" s="174">
        <v>0</v>
      </c>
      <c r="AE29" s="174">
        <v>0</v>
      </c>
      <c r="AF29" s="174">
        <v>0</v>
      </c>
      <c r="AG29" s="158"/>
      <c r="AH29" s="124">
        <f>SUM(AI29:AK29)</f>
        <v>30132734.94</v>
      </c>
      <c r="AI29" s="163">
        <v>5717070.89</v>
      </c>
      <c r="AJ29" s="171">
        <v>3912755.86</v>
      </c>
      <c r="AK29" s="172">
        <v>20502908.19</v>
      </c>
    </row>
    <row r="30" spans="1:37" ht="12.75">
      <c r="A30" s="3" t="s">
        <v>67</v>
      </c>
      <c r="B30" s="117">
        <v>286.1127384995349</v>
      </c>
      <c r="C30" s="159">
        <v>254.35082385258266</v>
      </c>
      <c r="D30" s="117">
        <f>N30/Tbl11!C30</f>
        <v>320.7021634786799</v>
      </c>
      <c r="E30" s="60"/>
      <c r="F30" s="118">
        <v>95.05236384634016</v>
      </c>
      <c r="G30" s="159">
        <v>11.33068481083325</v>
      </c>
      <c r="H30" s="118">
        <f>O30/Tbl11!C30</f>
        <v>28.6885866482442</v>
      </c>
      <c r="I30" s="60"/>
      <c r="J30" s="118">
        <v>32.084042146326965</v>
      </c>
      <c r="K30" s="118">
        <v>41.62349348293529</v>
      </c>
      <c r="L30" s="118">
        <f>P30/Tbl11!C30</f>
        <v>47.58762654930275</v>
      </c>
      <c r="N30" s="45">
        <f t="shared" si="6"/>
        <v>41267899.51</v>
      </c>
      <c r="O30" s="45">
        <f t="shared" si="6"/>
        <v>3691642.42</v>
      </c>
      <c r="P30" s="45">
        <f t="shared" si="6"/>
        <v>6123567.64</v>
      </c>
      <c r="R30" s="124">
        <f>S30+T30+U30</f>
        <v>39030797.76</v>
      </c>
      <c r="S30" s="92">
        <f t="shared" si="7"/>
        <v>3691642.42</v>
      </c>
      <c r="T30" s="92">
        <f t="shared" si="7"/>
        <v>6123567.64</v>
      </c>
      <c r="U30" s="124">
        <f t="shared" si="7"/>
        <v>29215587.7</v>
      </c>
      <c r="W30" s="124">
        <f>X30+Y30+Z30</f>
        <v>2237101.75</v>
      </c>
      <c r="X30" s="171">
        <v>0</v>
      </c>
      <c r="Y30" s="174">
        <v>0</v>
      </c>
      <c r="Z30" s="172">
        <v>2237101.75</v>
      </c>
      <c r="AC30" s="124">
        <f>AD30+AE30+AF30</f>
        <v>0</v>
      </c>
      <c r="AD30" s="174">
        <v>0</v>
      </c>
      <c r="AE30" s="174">
        <v>0</v>
      </c>
      <c r="AF30" s="124">
        <v>0</v>
      </c>
      <c r="AG30" s="158"/>
      <c r="AH30" s="124">
        <f>SUM(AI30:AK30)</f>
        <v>39030797.76</v>
      </c>
      <c r="AI30" s="163">
        <v>3691642.42</v>
      </c>
      <c r="AJ30" s="171">
        <v>6123567.64</v>
      </c>
      <c r="AK30" s="172">
        <v>29215587.7</v>
      </c>
    </row>
    <row r="31" spans="1:37" ht="12.75">
      <c r="A31" s="3" t="s">
        <v>68</v>
      </c>
      <c r="B31" s="117">
        <v>230.4657969998409</v>
      </c>
      <c r="C31" s="159">
        <v>264.4072310417257</v>
      </c>
      <c r="D31" s="117">
        <f>N31/Tbl11!C31</f>
        <v>272.4173813210171</v>
      </c>
      <c r="E31" s="60"/>
      <c r="F31" s="118">
        <v>30.722094839650854</v>
      </c>
      <c r="G31" s="159">
        <v>57.31392413398037</v>
      </c>
      <c r="H31" s="118">
        <f>O31/Tbl11!C31</f>
        <v>76.21385834623561</v>
      </c>
      <c r="I31" s="60"/>
      <c r="J31" s="118">
        <v>13.14248779146117</v>
      </c>
      <c r="K31" s="118">
        <v>12.68269014242163</v>
      </c>
      <c r="L31" s="118">
        <f>P31/Tbl11!C31</f>
        <v>18.72093316188627</v>
      </c>
      <c r="N31" s="45">
        <f t="shared" si="6"/>
        <v>2076201.8299999998</v>
      </c>
      <c r="O31" s="45">
        <f t="shared" si="6"/>
        <v>580856.3</v>
      </c>
      <c r="P31" s="45">
        <f t="shared" si="6"/>
        <v>142679.72</v>
      </c>
      <c r="R31" s="124">
        <f>S31+T31+U31</f>
        <v>1948595.0899999999</v>
      </c>
      <c r="S31" s="92">
        <f t="shared" si="7"/>
        <v>567747.87</v>
      </c>
      <c r="T31" s="92">
        <f t="shared" si="7"/>
        <v>142679.72</v>
      </c>
      <c r="U31" s="124">
        <f t="shared" si="7"/>
        <v>1238167.5</v>
      </c>
      <c r="W31" s="124">
        <f>X31+Y31+Z31</f>
        <v>127606.73999999999</v>
      </c>
      <c r="X31" s="171">
        <v>13108.43</v>
      </c>
      <c r="Y31" s="174">
        <v>0</v>
      </c>
      <c r="Z31" s="172">
        <v>114498.31</v>
      </c>
      <c r="AC31" s="124">
        <f>AD31+AE31+AF31</f>
        <v>6127.78</v>
      </c>
      <c r="AD31" s="174">
        <v>0</v>
      </c>
      <c r="AE31" s="174">
        <v>0</v>
      </c>
      <c r="AF31" s="172">
        <v>6127.78</v>
      </c>
      <c r="AG31" s="158"/>
      <c r="AH31" s="124">
        <f>SUM(AI31:AK31)</f>
        <v>1954722.87</v>
      </c>
      <c r="AI31" s="163">
        <v>567747.87</v>
      </c>
      <c r="AJ31" s="171">
        <v>142679.72</v>
      </c>
      <c r="AK31" s="172">
        <v>1244295.28</v>
      </c>
    </row>
    <row r="32" spans="1:37" ht="12.75">
      <c r="A32" s="3" t="s">
        <v>69</v>
      </c>
      <c r="B32" s="117">
        <v>225.31516169830232</v>
      </c>
      <c r="C32" s="159">
        <v>226.35072333986938</v>
      </c>
      <c r="D32" s="117">
        <f>N32/Tbl11!C32</f>
        <v>292.46557966926576</v>
      </c>
      <c r="E32" s="60"/>
      <c r="F32" s="118">
        <v>40.82478652450315</v>
      </c>
      <c r="G32" s="159">
        <v>43.4556618135219</v>
      </c>
      <c r="H32" s="118">
        <f>O32/Tbl11!C32</f>
        <v>44.66812710978024</v>
      </c>
      <c r="I32" s="60"/>
      <c r="J32" s="118">
        <v>17.64879716568057</v>
      </c>
      <c r="K32" s="118">
        <v>17.78207784588306</v>
      </c>
      <c r="L32" s="118">
        <f>P32/Tbl11!C32</f>
        <v>18.912589918185507</v>
      </c>
      <c r="N32" s="45">
        <f t="shared" si="6"/>
        <v>4795514.24</v>
      </c>
      <c r="O32" s="45">
        <f t="shared" si="6"/>
        <v>732416.58</v>
      </c>
      <c r="P32" s="45">
        <f t="shared" si="6"/>
        <v>310106.9</v>
      </c>
      <c r="R32" s="124">
        <f>S32+T32+U32</f>
        <v>4655492.33</v>
      </c>
      <c r="S32" s="92">
        <f t="shared" si="7"/>
        <v>732416.58</v>
      </c>
      <c r="T32" s="92">
        <f t="shared" si="7"/>
        <v>310106.9</v>
      </c>
      <c r="U32" s="124">
        <f t="shared" si="7"/>
        <v>3612968.85</v>
      </c>
      <c r="W32" s="124">
        <f>X32+Y32+Z32</f>
        <v>140021.91</v>
      </c>
      <c r="X32" s="171">
        <v>0</v>
      </c>
      <c r="Y32" s="174">
        <v>0</v>
      </c>
      <c r="Z32" s="172">
        <v>140021.91</v>
      </c>
      <c r="AC32" s="124">
        <f>AD32+AE32+AF32</f>
        <v>39559.46</v>
      </c>
      <c r="AD32" s="174">
        <v>0</v>
      </c>
      <c r="AE32" s="174">
        <v>0</v>
      </c>
      <c r="AF32" s="172">
        <v>39559.46</v>
      </c>
      <c r="AG32" s="158"/>
      <c r="AH32" s="124">
        <f>SUM(AI32:AK32)</f>
        <v>4695051.79</v>
      </c>
      <c r="AI32" s="163">
        <v>732416.58</v>
      </c>
      <c r="AJ32" s="171">
        <v>310106.9</v>
      </c>
      <c r="AK32" s="172">
        <v>3652528.31</v>
      </c>
    </row>
    <row r="33" spans="1:37" ht="12.75">
      <c r="A33" s="3" t="s">
        <v>70</v>
      </c>
      <c r="B33" s="117">
        <v>411.26438216149336</v>
      </c>
      <c r="C33" s="159">
        <v>472.7630229467529</v>
      </c>
      <c r="D33" s="117">
        <f>N33/Tbl11!C33</f>
        <v>451.62983248969925</v>
      </c>
      <c r="E33" s="60"/>
      <c r="F33" s="118">
        <v>60.925637025481024</v>
      </c>
      <c r="G33" s="159">
        <v>89.18939310711437</v>
      </c>
      <c r="H33" s="118">
        <f>O33/Tbl11!C33</f>
        <v>85.09769963270122</v>
      </c>
      <c r="I33" s="60"/>
      <c r="J33" s="118">
        <v>15.313841519178009</v>
      </c>
      <c r="K33" s="118">
        <v>0</v>
      </c>
      <c r="L33" s="118">
        <f>P33/Tbl11!C33</f>
        <v>0</v>
      </c>
      <c r="N33" s="45">
        <f t="shared" si="6"/>
        <v>1254015.28</v>
      </c>
      <c r="O33" s="45">
        <f t="shared" si="6"/>
        <v>236286.02</v>
      </c>
      <c r="P33" s="45">
        <f t="shared" si="6"/>
        <v>0</v>
      </c>
      <c r="R33" s="124">
        <f>S33+T33+U33</f>
        <v>1215283.74</v>
      </c>
      <c r="S33" s="92">
        <f t="shared" si="7"/>
        <v>236286.02</v>
      </c>
      <c r="T33" s="92">
        <f t="shared" si="7"/>
        <v>0</v>
      </c>
      <c r="U33" s="124">
        <f t="shared" si="7"/>
        <v>978997.7200000001</v>
      </c>
      <c r="W33" s="124">
        <f>X33+Y33+Z33</f>
        <v>38731.54</v>
      </c>
      <c r="X33" s="171">
        <v>0</v>
      </c>
      <c r="Y33" s="174">
        <v>0</v>
      </c>
      <c r="Z33" s="172">
        <v>38731.54</v>
      </c>
      <c r="AC33" s="124">
        <f>AD33+AE33+AF33</f>
        <v>18177.59</v>
      </c>
      <c r="AD33" s="124">
        <v>0</v>
      </c>
      <c r="AE33" s="174">
        <v>0</v>
      </c>
      <c r="AF33" s="172">
        <v>18177.59</v>
      </c>
      <c r="AG33" s="158"/>
      <c r="AH33" s="124">
        <f>SUM(AI33:AK33)</f>
        <v>1233461.33</v>
      </c>
      <c r="AI33" s="163">
        <v>236286.02</v>
      </c>
      <c r="AJ33" s="156">
        <v>0</v>
      </c>
      <c r="AK33" s="172">
        <v>997175.31</v>
      </c>
    </row>
    <row r="34" spans="2:37" ht="12.75">
      <c r="B34" s="117"/>
      <c r="C34" s="159"/>
      <c r="D34" s="117"/>
      <c r="E34" s="30"/>
      <c r="F34" s="119"/>
      <c r="G34" s="159"/>
      <c r="H34" s="119"/>
      <c r="I34" s="30"/>
      <c r="J34" s="119"/>
      <c r="L34" s="119"/>
      <c r="R34" s="124"/>
      <c r="S34" s="124"/>
      <c r="T34" s="124"/>
      <c r="U34" s="124"/>
      <c r="W34" s="124"/>
      <c r="X34" s="184"/>
      <c r="Y34" s="174"/>
      <c r="Z34" s="172"/>
      <c r="AC34" s="124"/>
      <c r="AD34" s="174"/>
      <c r="AE34" s="174"/>
      <c r="AF34" s="174"/>
      <c r="AG34" s="158"/>
      <c r="AH34" s="124"/>
      <c r="AI34" s="174"/>
      <c r="AJ34" s="175"/>
      <c r="AK34" s="174"/>
    </row>
    <row r="35" spans="1:37" ht="12.75">
      <c r="A35" s="3" t="s">
        <v>71</v>
      </c>
      <c r="B35" s="117">
        <v>267.1355669035953</v>
      </c>
      <c r="C35" s="159">
        <v>279.1716002515313</v>
      </c>
      <c r="D35" s="117">
        <f>N35/Tbl11!C35</f>
        <v>290.23490306637433</v>
      </c>
      <c r="E35" s="60"/>
      <c r="F35" s="118">
        <v>76.57663377268649</v>
      </c>
      <c r="G35" s="159">
        <v>85.12584717143721</v>
      </c>
      <c r="H35" s="118">
        <f>O35/Tbl11!C35</f>
        <v>88.92326987110323</v>
      </c>
      <c r="I35" s="60"/>
      <c r="J35" s="118">
        <v>7.847443240632117</v>
      </c>
      <c r="K35" s="118">
        <v>23.331897896918743</v>
      </c>
      <c r="L35" s="118">
        <f>P35/Tbl11!C35</f>
        <v>24.88885640365227</v>
      </c>
      <c r="N35" s="45">
        <f aca="true" t="shared" si="8" ref="N35:P38">R35+W35</f>
        <v>1250810.85</v>
      </c>
      <c r="O35" s="45">
        <f t="shared" si="8"/>
        <v>383228.17</v>
      </c>
      <c r="P35" s="45">
        <f t="shared" si="8"/>
        <v>107262.26</v>
      </c>
      <c r="R35" s="124">
        <f>S35+T35+U35</f>
        <v>1139338.85</v>
      </c>
      <c r="S35" s="92">
        <f aca="true" t="shared" si="9" ref="S35:U38">AI35-AD35</f>
        <v>383228.17</v>
      </c>
      <c r="T35" s="92">
        <f t="shared" si="9"/>
        <v>107262.26</v>
      </c>
      <c r="U35" s="124">
        <f t="shared" si="9"/>
        <v>648848.42</v>
      </c>
      <c r="W35" s="124">
        <f>X35+Y35+Z35</f>
        <v>111472</v>
      </c>
      <c r="X35" s="184">
        <v>0</v>
      </c>
      <c r="Y35" s="174">
        <v>0</v>
      </c>
      <c r="Z35" s="172">
        <v>111472</v>
      </c>
      <c r="AC35" s="124">
        <f>AD35+AE35+AF35</f>
        <v>0</v>
      </c>
      <c r="AD35" s="174">
        <v>0</v>
      </c>
      <c r="AE35" s="174">
        <v>0</v>
      </c>
      <c r="AF35" s="181">
        <v>0</v>
      </c>
      <c r="AG35" s="158"/>
      <c r="AH35" s="124">
        <f>SUM(AI35:AK35)</f>
        <v>1139338.85</v>
      </c>
      <c r="AI35" s="163">
        <v>383228.17</v>
      </c>
      <c r="AJ35" s="172">
        <v>107262.26</v>
      </c>
      <c r="AK35" s="172">
        <v>648848.42</v>
      </c>
    </row>
    <row r="36" spans="1:37" ht="12.75">
      <c r="A36" s="3" t="s">
        <v>72</v>
      </c>
      <c r="B36" s="117">
        <v>358.90560402953946</v>
      </c>
      <c r="C36" s="159">
        <v>399.84159495755006</v>
      </c>
      <c r="D36" s="117">
        <f>N36/Tbl11!C36</f>
        <v>445.11527910225334</v>
      </c>
      <c r="E36" s="60"/>
      <c r="F36" s="118">
        <v>73.0503774007778</v>
      </c>
      <c r="G36" s="159">
        <v>80.67308657463006</v>
      </c>
      <c r="H36" s="118">
        <f>O36/Tbl11!C36</f>
        <v>84.07905261057267</v>
      </c>
      <c r="I36" s="60"/>
      <c r="J36" s="118">
        <v>19.627102344779594</v>
      </c>
      <c r="K36" s="118">
        <v>19.69686056384454</v>
      </c>
      <c r="L36" s="118">
        <f>P36/Tbl11!C36</f>
        <v>0.04196553401225744</v>
      </c>
      <c r="N36" s="45">
        <f t="shared" si="8"/>
        <v>9524804.819999998</v>
      </c>
      <c r="O36" s="45">
        <f t="shared" si="8"/>
        <v>1799166.65</v>
      </c>
      <c r="P36" s="45">
        <f t="shared" si="8"/>
        <v>898</v>
      </c>
      <c r="R36" s="124">
        <f>S36+T36+U36</f>
        <v>9001597.759999998</v>
      </c>
      <c r="S36" s="92">
        <f t="shared" si="9"/>
        <v>1799166.65</v>
      </c>
      <c r="T36" s="92">
        <f t="shared" si="9"/>
        <v>0</v>
      </c>
      <c r="U36" s="124">
        <f t="shared" si="9"/>
        <v>7202431.1099999985</v>
      </c>
      <c r="W36" s="124">
        <f>X36+Y36+Z36</f>
        <v>523207.06</v>
      </c>
      <c r="X36" s="184">
        <v>0</v>
      </c>
      <c r="Y36" s="171">
        <v>898</v>
      </c>
      <c r="Z36" s="172">
        <v>522309.06</v>
      </c>
      <c r="AC36" s="124">
        <f>AD36+AE36+AF36</f>
        <v>0</v>
      </c>
      <c r="AD36" s="174">
        <v>0</v>
      </c>
      <c r="AE36" s="174">
        <v>0</v>
      </c>
      <c r="AF36" s="174">
        <v>0</v>
      </c>
      <c r="AG36" s="158"/>
      <c r="AH36" s="124">
        <f>SUM(AI36:AK36)</f>
        <v>9001597.759999998</v>
      </c>
      <c r="AI36" s="163">
        <v>1799166.65</v>
      </c>
      <c r="AJ36" s="171">
        <v>0</v>
      </c>
      <c r="AK36" s="172">
        <v>7202431.1099999985</v>
      </c>
    </row>
    <row r="37" spans="1:37" ht="12.75">
      <c r="A37" s="3" t="s">
        <v>73</v>
      </c>
      <c r="B37" s="117">
        <v>272.64587192112896</v>
      </c>
      <c r="C37" s="159">
        <v>303.8770176291128</v>
      </c>
      <c r="D37" s="117">
        <f>N37/Tbl11!C37</f>
        <v>325.6370117018264</v>
      </c>
      <c r="E37" s="60"/>
      <c r="F37" s="118">
        <v>81.3308728947286</v>
      </c>
      <c r="G37" s="159">
        <v>88.55874602073752</v>
      </c>
      <c r="H37" s="118">
        <f>O37/Tbl11!C37</f>
        <v>77.19640805091781</v>
      </c>
      <c r="I37" s="60"/>
      <c r="J37" s="118">
        <v>16.626397208251074</v>
      </c>
      <c r="K37" s="118">
        <v>16.639903810376982</v>
      </c>
      <c r="L37" s="118">
        <f>P37/Tbl11!C37</f>
        <v>18.61069841272977</v>
      </c>
      <c r="N37" s="45">
        <f t="shared" si="8"/>
        <v>4606571.2299999995</v>
      </c>
      <c r="O37" s="45">
        <f t="shared" si="8"/>
        <v>1092046.48</v>
      </c>
      <c r="P37" s="45">
        <f t="shared" si="8"/>
        <v>263273.23</v>
      </c>
      <c r="R37" s="124">
        <f>S37+T37+U37</f>
        <v>4369725.4399999995</v>
      </c>
      <c r="S37" s="92">
        <f t="shared" si="9"/>
        <v>1080736.48</v>
      </c>
      <c r="T37" s="92">
        <f t="shared" si="9"/>
        <v>263273.23</v>
      </c>
      <c r="U37" s="124">
        <f t="shared" si="9"/>
        <v>3025715.73</v>
      </c>
      <c r="W37" s="124">
        <f>X37+Y37+Z37</f>
        <v>236845.79</v>
      </c>
      <c r="X37" s="171">
        <v>11310</v>
      </c>
      <c r="Y37" s="174">
        <v>0</v>
      </c>
      <c r="Z37" s="172">
        <v>225535.79</v>
      </c>
      <c r="AC37" s="124">
        <f>AD37+AE37+AF37</f>
        <v>18888.11</v>
      </c>
      <c r="AD37" s="174">
        <v>0</v>
      </c>
      <c r="AE37" s="174">
        <v>0</v>
      </c>
      <c r="AF37" s="172">
        <v>18888.11</v>
      </c>
      <c r="AG37" s="158"/>
      <c r="AH37" s="124">
        <f>SUM(AI37:AK37)</f>
        <v>4388613.55</v>
      </c>
      <c r="AI37" s="163">
        <v>1080736.48</v>
      </c>
      <c r="AJ37" s="171">
        <v>263273.23</v>
      </c>
      <c r="AK37" s="172">
        <v>3044603.84</v>
      </c>
    </row>
    <row r="38" spans="1:37" ht="13.5" thickBot="1">
      <c r="A38" s="8" t="s">
        <v>74</v>
      </c>
      <c r="B38" s="120">
        <v>392.22116725730206</v>
      </c>
      <c r="C38" s="160">
        <v>460.15812645454434</v>
      </c>
      <c r="D38" s="120">
        <f>N38/Tbl11!C38</f>
        <v>400.0628574929918</v>
      </c>
      <c r="E38" s="61"/>
      <c r="F38" s="121">
        <v>75.70901585229817</v>
      </c>
      <c r="G38" s="160">
        <v>63.72915391333021</v>
      </c>
      <c r="H38" s="121">
        <f>O38/Tbl11!C38</f>
        <v>56.48322482805103</v>
      </c>
      <c r="I38" s="61"/>
      <c r="J38" s="121">
        <v>18.485191115428105</v>
      </c>
      <c r="K38" s="121">
        <v>28.340552393169755</v>
      </c>
      <c r="L38" s="121">
        <f>P38/Tbl11!C38</f>
        <v>13.534997932016973</v>
      </c>
      <c r="N38" s="45">
        <f t="shared" si="8"/>
        <v>2611650.34</v>
      </c>
      <c r="O38" s="45">
        <f t="shared" si="8"/>
        <v>368728.13999999996</v>
      </c>
      <c r="P38" s="45">
        <f t="shared" si="8"/>
        <v>88357.82</v>
      </c>
      <c r="R38" s="125">
        <f>S38+T38+U38</f>
        <v>2385630.05</v>
      </c>
      <c r="S38" s="93">
        <f t="shared" si="9"/>
        <v>363513.47</v>
      </c>
      <c r="T38" s="93">
        <f t="shared" si="9"/>
        <v>88357.82</v>
      </c>
      <c r="U38" s="124">
        <f t="shared" si="9"/>
        <v>1933758.76</v>
      </c>
      <c r="W38" s="125">
        <f>X38+Y38+Z38</f>
        <v>226020.29</v>
      </c>
      <c r="X38" s="176">
        <v>5214.67</v>
      </c>
      <c r="Y38" s="185">
        <v>0</v>
      </c>
      <c r="Z38" s="176">
        <v>220805.62</v>
      </c>
      <c r="AC38" s="125">
        <f>AD38+AE38+AF38</f>
        <v>7148.55</v>
      </c>
      <c r="AD38" s="182">
        <v>0</v>
      </c>
      <c r="AE38" s="182">
        <v>0</v>
      </c>
      <c r="AF38" s="183">
        <v>7148.55</v>
      </c>
      <c r="AG38" s="158"/>
      <c r="AH38" s="125">
        <f>SUM(AI38:AK38)</f>
        <v>2392778.6</v>
      </c>
      <c r="AI38" s="176">
        <v>363513.47</v>
      </c>
      <c r="AJ38" s="177">
        <v>88357.82</v>
      </c>
      <c r="AK38" s="176">
        <v>1940907.31</v>
      </c>
    </row>
    <row r="39" spans="1:12" ht="12.75">
      <c r="A39" s="3" t="s">
        <v>193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12" ht="12.75">
      <c r="A40" s="151" t="s">
        <v>211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8:12" ht="12.75">
      <c r="H41" s="37"/>
      <c r="I41" s="37"/>
      <c r="L41" s="37"/>
    </row>
    <row r="42" spans="8:34" ht="12.75">
      <c r="H42" s="37"/>
      <c r="I42" s="37"/>
      <c r="L42" s="37"/>
      <c r="V42" s="45">
        <f>W11-W42</f>
        <v>-8547.529999999999</v>
      </c>
      <c r="W42">
        <v>168043.05</v>
      </c>
      <c r="X42">
        <v>0</v>
      </c>
      <c r="Y42">
        <v>0</v>
      </c>
      <c r="Z42">
        <v>168043.05</v>
      </c>
      <c r="AB42" s="31">
        <f>AC42-AC11</f>
        <v>15461.89</v>
      </c>
      <c r="AC42" s="10">
        <v>22822.37</v>
      </c>
      <c r="AD42" s="10">
        <v>0</v>
      </c>
      <c r="AE42" s="10">
        <v>0</v>
      </c>
      <c r="AF42" s="10">
        <v>22822.37</v>
      </c>
      <c r="AH42" s="21">
        <v>210643379.25000003</v>
      </c>
    </row>
    <row r="43" spans="8:32" ht="12.75">
      <c r="H43" s="37"/>
      <c r="I43" s="37"/>
      <c r="L43" s="37"/>
      <c r="V43" s="45">
        <f>W12-W43</f>
        <v>-362884</v>
      </c>
      <c r="W43">
        <v>1522302</v>
      </c>
      <c r="X43">
        <v>1083.5</v>
      </c>
      <c r="Y43">
        <v>0</v>
      </c>
      <c r="Z43">
        <v>1521218.5</v>
      </c>
      <c r="AB43" s="31">
        <f aca="true" t="shared" si="10" ref="AB43:AB69">AC43-AC12</f>
        <v>-12911.75</v>
      </c>
      <c r="AC43" s="10">
        <v>0</v>
      </c>
      <c r="AD43" s="10">
        <v>0</v>
      </c>
      <c r="AE43" s="10">
        <v>0</v>
      </c>
      <c r="AF43" s="10">
        <v>0</v>
      </c>
    </row>
    <row r="44" spans="8:32" ht="12.75">
      <c r="H44" s="37"/>
      <c r="I44" s="37"/>
      <c r="V44" s="45">
        <f>W13-W44</f>
        <v>526057.49</v>
      </c>
      <c r="W44">
        <v>312889.64</v>
      </c>
      <c r="X44">
        <v>15850.51</v>
      </c>
      <c r="Y44">
        <v>2693</v>
      </c>
      <c r="Z44">
        <v>294346.13</v>
      </c>
      <c r="AB44" s="31">
        <f t="shared" si="10"/>
        <v>0</v>
      </c>
      <c r="AC44" s="10">
        <v>0</v>
      </c>
      <c r="AD44" s="10">
        <v>0</v>
      </c>
      <c r="AE44" s="10">
        <v>0</v>
      </c>
      <c r="AF44" s="10">
        <v>0</v>
      </c>
    </row>
    <row r="45" spans="8:32" ht="12.75">
      <c r="H45" s="37"/>
      <c r="I45" s="37"/>
      <c r="V45" s="45">
        <f>W14-W45</f>
        <v>-123865.72999999975</v>
      </c>
      <c r="W45">
        <v>1669174.88</v>
      </c>
      <c r="X45">
        <v>192433.59</v>
      </c>
      <c r="Y45">
        <v>0</v>
      </c>
      <c r="Z45">
        <v>1476741.29</v>
      </c>
      <c r="AB45" s="31">
        <f t="shared" si="10"/>
        <v>5922.289999999999</v>
      </c>
      <c r="AC45" s="10">
        <v>11292.46</v>
      </c>
      <c r="AD45" s="10">
        <v>0</v>
      </c>
      <c r="AE45" s="10">
        <v>0</v>
      </c>
      <c r="AF45" s="10">
        <v>6986.22</v>
      </c>
    </row>
    <row r="46" spans="8:32" ht="12.75">
      <c r="H46" s="37"/>
      <c r="I46" s="37"/>
      <c r="V46" s="45">
        <f>W15-W46</f>
        <v>29399.650000000023</v>
      </c>
      <c r="W46">
        <v>342808.38</v>
      </c>
      <c r="X46">
        <v>52436</v>
      </c>
      <c r="Y46">
        <v>0</v>
      </c>
      <c r="Z46">
        <v>290372.38</v>
      </c>
      <c r="AB46" s="31">
        <f t="shared" si="10"/>
        <v>-28893.83</v>
      </c>
      <c r="AC46" s="10">
        <v>0</v>
      </c>
      <c r="AD46" s="10">
        <v>0</v>
      </c>
      <c r="AE46" s="10">
        <v>0</v>
      </c>
      <c r="AF46" s="10">
        <v>11292.46</v>
      </c>
    </row>
    <row r="47" spans="28:32" ht="12.75">
      <c r="AB47" s="31">
        <f t="shared" si="10"/>
        <v>0</v>
      </c>
      <c r="AC47" s="10"/>
      <c r="AD47" s="10"/>
      <c r="AE47" s="10"/>
      <c r="AF47" s="10"/>
    </row>
    <row r="48" spans="22:32" ht="12.75">
      <c r="V48" s="45">
        <f>W17-W48</f>
        <v>116802.85</v>
      </c>
      <c r="W48">
        <v>99977.65</v>
      </c>
      <c r="X48">
        <v>1170.22</v>
      </c>
      <c r="Y48">
        <v>0</v>
      </c>
      <c r="Z48">
        <v>98807.43</v>
      </c>
      <c r="AB48" s="31">
        <f t="shared" si="10"/>
        <v>0</v>
      </c>
      <c r="AC48" s="10">
        <v>0</v>
      </c>
      <c r="AD48" s="10">
        <v>0</v>
      </c>
      <c r="AE48" s="10">
        <v>0</v>
      </c>
      <c r="AF48" s="10">
        <v>0</v>
      </c>
    </row>
    <row r="49" spans="22:32" ht="12.75">
      <c r="V49" s="45">
        <f>W18-W49</f>
        <v>-76387.00000000006</v>
      </c>
      <c r="W49">
        <v>410841.9</v>
      </c>
      <c r="X49">
        <v>6748.25</v>
      </c>
      <c r="Y49">
        <v>1084.42</v>
      </c>
      <c r="Z49">
        <v>403009.23</v>
      </c>
      <c r="AB49" s="31">
        <f t="shared" si="10"/>
        <v>30077.15</v>
      </c>
      <c r="AC49" s="10">
        <v>30077.15</v>
      </c>
      <c r="AD49" s="10">
        <v>0</v>
      </c>
      <c r="AE49" s="10">
        <v>0</v>
      </c>
      <c r="AF49" s="10">
        <v>30077.15</v>
      </c>
    </row>
    <row r="50" spans="22:32" ht="12.75">
      <c r="V50" s="45">
        <f>W19-W50</f>
        <v>-4452.8399999999965</v>
      </c>
      <c r="W50">
        <v>203721.5</v>
      </c>
      <c r="X50">
        <v>17120.05</v>
      </c>
      <c r="Y50">
        <v>0</v>
      </c>
      <c r="Z50">
        <v>186601.45</v>
      </c>
      <c r="AB50" s="31">
        <f t="shared" si="10"/>
        <v>0</v>
      </c>
      <c r="AC50" s="10">
        <v>0</v>
      </c>
      <c r="AD50" s="10">
        <v>0</v>
      </c>
      <c r="AE50" s="10">
        <v>0</v>
      </c>
      <c r="AF50" s="10">
        <v>0</v>
      </c>
    </row>
    <row r="51" spans="22:32" ht="12.75">
      <c r="V51" s="45">
        <f>W20-W51</f>
        <v>74189.43999999994</v>
      </c>
      <c r="W51">
        <v>272761.65</v>
      </c>
      <c r="X51">
        <v>1532.78</v>
      </c>
      <c r="Y51">
        <v>0</v>
      </c>
      <c r="Z51">
        <v>271228.87</v>
      </c>
      <c r="AB51" s="31">
        <f t="shared" si="10"/>
        <v>15195.839999999997</v>
      </c>
      <c r="AC51" s="10">
        <v>61667.07</v>
      </c>
      <c r="AD51" s="10">
        <v>0</v>
      </c>
      <c r="AE51" s="10">
        <v>0</v>
      </c>
      <c r="AF51" s="10">
        <v>61667.07</v>
      </c>
    </row>
    <row r="52" spans="22:32" ht="12.75">
      <c r="V52" s="45">
        <f>W21-W52</f>
        <v>76260.58</v>
      </c>
      <c r="W52">
        <v>75941.52</v>
      </c>
      <c r="X52">
        <v>0</v>
      </c>
      <c r="Y52">
        <v>0</v>
      </c>
      <c r="Z52">
        <v>75941.52</v>
      </c>
      <c r="AB52" s="31">
        <f t="shared" si="10"/>
        <v>11593.12</v>
      </c>
      <c r="AC52" s="10">
        <v>23512.43</v>
      </c>
      <c r="AD52" s="10">
        <v>71.31</v>
      </c>
      <c r="AE52" s="10">
        <v>0</v>
      </c>
      <c r="AF52" s="10">
        <v>23441.12</v>
      </c>
    </row>
    <row r="53" spans="28:32" ht="12.75">
      <c r="AB53" s="31">
        <f t="shared" si="10"/>
        <v>0</v>
      </c>
      <c r="AC53" s="10"/>
      <c r="AD53" s="10"/>
      <c r="AE53" s="10"/>
      <c r="AF53" s="10"/>
    </row>
    <row r="54" spans="22:32" ht="12.75">
      <c r="V54" s="45">
        <f>W23-W54</f>
        <v>-60528.91000000003</v>
      </c>
      <c r="W54">
        <v>592082.08</v>
      </c>
      <c r="X54">
        <v>66325.1</v>
      </c>
      <c r="Y54">
        <v>525</v>
      </c>
      <c r="Z54">
        <v>525231.98</v>
      </c>
      <c r="AB54" s="31">
        <f t="shared" si="10"/>
        <v>19433.870000000003</v>
      </c>
      <c r="AC54" s="10">
        <v>67454.38</v>
      </c>
      <c r="AD54" s="10">
        <v>51074.29</v>
      </c>
      <c r="AE54" s="10">
        <v>0</v>
      </c>
      <c r="AF54" s="10">
        <v>16380.09</v>
      </c>
    </row>
    <row r="55" spans="22:32" ht="12.75">
      <c r="V55" s="45">
        <f>W24-W55</f>
        <v>-6163.029999999999</v>
      </c>
      <c r="W55">
        <v>55830.49</v>
      </c>
      <c r="X55">
        <v>5415.64</v>
      </c>
      <c r="Y55">
        <v>0</v>
      </c>
      <c r="Z55">
        <v>50414.85</v>
      </c>
      <c r="AB55" s="31">
        <f t="shared" si="10"/>
        <v>0</v>
      </c>
      <c r="AC55" s="10">
        <v>0</v>
      </c>
      <c r="AD55" s="10">
        <v>0</v>
      </c>
      <c r="AE55" s="10">
        <v>0</v>
      </c>
      <c r="AF55" s="10">
        <v>0</v>
      </c>
    </row>
    <row r="56" spans="22:32" ht="12.75">
      <c r="V56" s="45">
        <f>W25-W56</f>
        <v>-86594.78999999998</v>
      </c>
      <c r="W56">
        <v>515143.75</v>
      </c>
      <c r="X56">
        <v>126037.14</v>
      </c>
      <c r="Y56">
        <v>8146.95</v>
      </c>
      <c r="Z56">
        <v>380959.66</v>
      </c>
      <c r="AB56" s="31">
        <f t="shared" si="10"/>
        <v>0</v>
      </c>
      <c r="AC56" s="10">
        <v>0</v>
      </c>
      <c r="AD56" s="10">
        <v>0</v>
      </c>
      <c r="AE56" s="10">
        <v>0</v>
      </c>
      <c r="AF56" s="10">
        <v>0</v>
      </c>
    </row>
    <row r="57" spans="22:32" ht="12.75">
      <c r="V57" s="45">
        <f>W26-W57</f>
        <v>32639.220000000205</v>
      </c>
      <c r="W57">
        <v>1382299.16</v>
      </c>
      <c r="X57">
        <v>238654.16</v>
      </c>
      <c r="Y57">
        <v>1408.31</v>
      </c>
      <c r="Z57">
        <v>1142236.69</v>
      </c>
      <c r="AB57" s="31">
        <f t="shared" si="10"/>
        <v>0</v>
      </c>
      <c r="AC57" s="10">
        <v>0</v>
      </c>
      <c r="AD57" s="10">
        <v>0</v>
      </c>
      <c r="AE57" s="10">
        <v>0</v>
      </c>
      <c r="AF57" s="10">
        <v>0</v>
      </c>
    </row>
    <row r="58" spans="22:32" ht="12.75">
      <c r="V58" s="45">
        <f>W27-W58</f>
        <v>-14112.759999999998</v>
      </c>
      <c r="W58">
        <v>24262.76</v>
      </c>
      <c r="X58">
        <v>0</v>
      </c>
      <c r="Z58">
        <v>24262.76</v>
      </c>
      <c r="AB58" s="31">
        <f t="shared" si="10"/>
        <v>4668.25</v>
      </c>
      <c r="AC58" s="10">
        <v>21168.12</v>
      </c>
      <c r="AD58" s="10">
        <v>0</v>
      </c>
      <c r="AE58" s="10">
        <v>0</v>
      </c>
      <c r="AF58" s="10">
        <v>21168.12</v>
      </c>
    </row>
    <row r="59" spans="28:32" ht="12.75">
      <c r="AB59" s="31">
        <f t="shared" si="10"/>
        <v>0</v>
      </c>
      <c r="AC59" s="10"/>
      <c r="AD59" s="10"/>
      <c r="AE59" s="10"/>
      <c r="AF59" s="10"/>
    </row>
    <row r="60" spans="22:32" ht="12.75">
      <c r="V60" s="45">
        <f>W29-W60</f>
        <v>-1560581.04</v>
      </c>
      <c r="W60">
        <v>3418136.85</v>
      </c>
      <c r="X60">
        <v>839391.59</v>
      </c>
      <c r="Y60">
        <v>29560.7</v>
      </c>
      <c r="Z60">
        <v>2549184.56</v>
      </c>
      <c r="AB60" s="31">
        <f t="shared" si="10"/>
        <v>42545.38</v>
      </c>
      <c r="AC60" s="10">
        <v>42545.38</v>
      </c>
      <c r="AD60" s="10">
        <v>7525.38</v>
      </c>
      <c r="AE60" s="10">
        <v>0</v>
      </c>
      <c r="AF60" s="10">
        <v>35020</v>
      </c>
    </row>
    <row r="61" spans="22:32" ht="12.75">
      <c r="V61" s="45">
        <f>W30-W61</f>
        <v>-871524.8599999999</v>
      </c>
      <c r="W61">
        <v>3108626.61</v>
      </c>
      <c r="X61">
        <v>0</v>
      </c>
      <c r="Y61">
        <v>0</v>
      </c>
      <c r="Z61">
        <v>3108626.61</v>
      </c>
      <c r="AB61" s="31">
        <f t="shared" si="10"/>
        <v>28031.88</v>
      </c>
      <c r="AC61" s="10">
        <v>28031.88</v>
      </c>
      <c r="AD61" s="10">
        <v>0</v>
      </c>
      <c r="AE61" s="10">
        <v>0</v>
      </c>
      <c r="AF61" s="10">
        <v>28031.88</v>
      </c>
    </row>
    <row r="62" spans="22:32" ht="12.75">
      <c r="V62" s="45">
        <f>W31-W62</f>
        <v>17638.29999999999</v>
      </c>
      <c r="W62">
        <v>109968.44</v>
      </c>
      <c r="X62">
        <v>5581.68</v>
      </c>
      <c r="Y62">
        <v>0</v>
      </c>
      <c r="Z62">
        <v>104386.76</v>
      </c>
      <c r="AB62" s="31">
        <f t="shared" si="10"/>
        <v>1700.0200000000004</v>
      </c>
      <c r="AC62" s="10">
        <v>7827.8</v>
      </c>
      <c r="AD62" s="10">
        <v>0</v>
      </c>
      <c r="AE62" s="10">
        <v>0</v>
      </c>
      <c r="AF62" s="10">
        <v>7827.8</v>
      </c>
    </row>
    <row r="63" spans="22:32" ht="12.75">
      <c r="V63" s="45">
        <f>W32-W63</f>
        <v>-18443.76000000001</v>
      </c>
      <c r="W63">
        <v>158465.67</v>
      </c>
      <c r="X63">
        <v>0</v>
      </c>
      <c r="Y63">
        <v>0</v>
      </c>
      <c r="Z63">
        <v>158465.67</v>
      </c>
      <c r="AB63" s="31">
        <f t="shared" si="10"/>
        <v>6979.43</v>
      </c>
      <c r="AC63" s="10">
        <v>46538.89</v>
      </c>
      <c r="AD63" s="10">
        <v>0</v>
      </c>
      <c r="AE63" s="10">
        <v>0</v>
      </c>
      <c r="AF63" s="10">
        <v>46538.89</v>
      </c>
    </row>
    <row r="64" spans="22:32" ht="12.75">
      <c r="V64" s="45">
        <f>W33-W64</f>
        <v>-58869.74</v>
      </c>
      <c r="W64">
        <v>97601.28</v>
      </c>
      <c r="X64">
        <v>0</v>
      </c>
      <c r="Y64">
        <v>0</v>
      </c>
      <c r="Z64">
        <v>97601.28</v>
      </c>
      <c r="AB64" s="31">
        <f t="shared" si="10"/>
        <v>-3305.5300000000007</v>
      </c>
      <c r="AC64" s="10">
        <v>14872.06</v>
      </c>
      <c r="AD64" s="10">
        <v>627.72</v>
      </c>
      <c r="AE64" s="10">
        <v>0</v>
      </c>
      <c r="AF64" s="10">
        <v>14244.34</v>
      </c>
    </row>
    <row r="65" spans="28:32" ht="12.75">
      <c r="AB65" s="31">
        <f t="shared" si="10"/>
        <v>0</v>
      </c>
      <c r="AC65" s="10"/>
      <c r="AD65" s="10"/>
      <c r="AE65" s="10"/>
      <c r="AF65" s="10"/>
    </row>
    <row r="66" spans="22:32" ht="12.75">
      <c r="V66" s="45">
        <f>W35-W66</f>
        <v>12796.009999999995</v>
      </c>
      <c r="W66">
        <v>98675.99</v>
      </c>
      <c r="X66">
        <v>0</v>
      </c>
      <c r="Y66">
        <v>0</v>
      </c>
      <c r="Z66">
        <v>98675.99</v>
      </c>
      <c r="AB66" s="31">
        <f t="shared" si="10"/>
        <v>0</v>
      </c>
      <c r="AC66" s="10">
        <v>0</v>
      </c>
      <c r="AD66" s="10">
        <v>0</v>
      </c>
      <c r="AE66" s="10">
        <v>0</v>
      </c>
      <c r="AF66" s="10">
        <v>0</v>
      </c>
    </row>
    <row r="67" spans="22:32" ht="12.75">
      <c r="V67" s="45">
        <f>W36-W67</f>
        <v>179676.12</v>
      </c>
      <c r="W67">
        <v>343530.94</v>
      </c>
      <c r="X67">
        <v>0</v>
      </c>
      <c r="Y67">
        <v>900.05</v>
      </c>
      <c r="Z67">
        <v>342630.89</v>
      </c>
      <c r="AB67" s="31">
        <f t="shared" si="10"/>
        <v>0</v>
      </c>
      <c r="AC67" s="10">
        <v>0</v>
      </c>
      <c r="AD67" s="10">
        <v>0</v>
      </c>
      <c r="AE67" s="10">
        <v>0</v>
      </c>
      <c r="AF67" s="10">
        <v>0</v>
      </c>
    </row>
    <row r="68" spans="22:32" ht="12.75">
      <c r="V68" s="45">
        <f>W37-W68</f>
        <v>63166.869999999995</v>
      </c>
      <c r="W68">
        <v>173678.92</v>
      </c>
      <c r="X68">
        <v>3191</v>
      </c>
      <c r="Y68">
        <v>0</v>
      </c>
      <c r="Z68">
        <v>170487.92</v>
      </c>
      <c r="AB68" s="31">
        <f t="shared" si="10"/>
        <v>9958.91</v>
      </c>
      <c r="AC68" s="10">
        <v>28847.02</v>
      </c>
      <c r="AD68" s="10">
        <v>0</v>
      </c>
      <c r="AE68" s="10">
        <v>0</v>
      </c>
      <c r="AF68" s="10">
        <v>28847.02</v>
      </c>
    </row>
    <row r="69" spans="22:32" ht="12.75">
      <c r="V69" s="45">
        <f>W38-W69</f>
        <v>-106614.88999999998</v>
      </c>
      <c r="W69">
        <v>332635.18</v>
      </c>
      <c r="X69">
        <v>2223.61</v>
      </c>
      <c r="Y69">
        <v>0</v>
      </c>
      <c r="Z69">
        <v>330411.57</v>
      </c>
      <c r="AB69" s="31">
        <f t="shared" si="10"/>
        <v>15146.52</v>
      </c>
      <c r="AC69" s="10">
        <v>22295.07</v>
      </c>
      <c r="AD69" s="10">
        <v>0</v>
      </c>
      <c r="AE69" s="10">
        <v>0</v>
      </c>
      <c r="AF69" s="10">
        <v>22295.07</v>
      </c>
    </row>
    <row r="70" ht="12.75">
      <c r="AC70" s="31">
        <f>SUM(AC42:AC69)</f>
        <v>428952.08</v>
      </c>
    </row>
  </sheetData>
  <sheetProtection password="CAF5" sheet="1"/>
  <mergeCells count="16">
    <mergeCell ref="B7:D7"/>
    <mergeCell ref="F7:H7"/>
    <mergeCell ref="J7:L7"/>
    <mergeCell ref="AC7:AF7"/>
    <mergeCell ref="AC6:AF6"/>
    <mergeCell ref="N7:N8"/>
    <mergeCell ref="O7:O8"/>
    <mergeCell ref="P7:P8"/>
    <mergeCell ref="AH5:AK5"/>
    <mergeCell ref="W4:Z4"/>
    <mergeCell ref="W5:Z5"/>
    <mergeCell ref="A1:L1"/>
    <mergeCell ref="A3:L3"/>
    <mergeCell ref="A4:L4"/>
    <mergeCell ref="R5:U5"/>
    <mergeCell ref="R4:U4"/>
  </mergeCells>
  <printOptions horizontalCentered="1"/>
  <pageMargins left="0.75" right="0.75" top="0.87" bottom="0.88" header="0.67" footer="0.5"/>
  <pageSetup fitToHeight="1" fitToWidth="1" horizontalDpi="600" verticalDpi="600" orientation="landscape" scale="93" r:id="rId1"/>
  <headerFooter alignWithMargins="0">
    <oddFooter>&amp;L&amp;"Arial,Italic"&amp;9MSDE-DBS  10  / 2009
&amp;C- 7 -&amp;R&amp;"Arial,Italic"&amp;9Selected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zoomScale="85" zoomScaleNormal="85" workbookViewId="0" topLeftCell="A10">
      <selection activeCell="Z18" sqref="Z18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209" t="s">
        <v>151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3" spans="1:24" ht="12.75">
      <c r="A3" s="209" t="s">
        <v>210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</row>
    <row r="4" spans="1:24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115</v>
      </c>
      <c r="B6" s="3"/>
      <c r="C6" s="3"/>
      <c r="D6" s="212" t="s">
        <v>26</v>
      </c>
      <c r="E6" s="212"/>
      <c r="F6" s="38"/>
      <c r="G6" s="38"/>
      <c r="H6" s="38"/>
      <c r="I6" s="38"/>
      <c r="J6" s="212" t="s">
        <v>36</v>
      </c>
      <c r="K6" s="212"/>
      <c r="L6" s="3"/>
      <c r="M6" s="3"/>
      <c r="N6" s="212" t="s">
        <v>37</v>
      </c>
      <c r="O6" s="212"/>
      <c r="P6" s="3"/>
      <c r="Q6" s="3"/>
      <c r="R6" s="38"/>
      <c r="S6" s="6"/>
      <c r="T6" s="3"/>
      <c r="U6" s="3"/>
      <c r="V6" s="38"/>
      <c r="W6" s="6"/>
      <c r="X6" s="3"/>
    </row>
    <row r="7" spans="1:24" ht="12.75">
      <c r="A7" s="82" t="s">
        <v>35</v>
      </c>
      <c r="B7" s="221" t="s">
        <v>24</v>
      </c>
      <c r="C7" s="221"/>
      <c r="D7" s="221" t="s">
        <v>24</v>
      </c>
      <c r="E7" s="221"/>
      <c r="F7" s="83"/>
      <c r="G7" s="83"/>
      <c r="H7" s="221" t="s">
        <v>34</v>
      </c>
      <c r="I7" s="221"/>
      <c r="J7" s="221" t="s">
        <v>38</v>
      </c>
      <c r="K7" s="221"/>
      <c r="L7" s="221" t="s">
        <v>40</v>
      </c>
      <c r="M7" s="221"/>
      <c r="N7" s="221" t="s">
        <v>41</v>
      </c>
      <c r="O7" s="221"/>
      <c r="P7" s="221" t="s">
        <v>114</v>
      </c>
      <c r="Q7" s="221"/>
      <c r="R7" s="223" t="s">
        <v>104</v>
      </c>
      <c r="S7" s="223"/>
      <c r="T7" s="223" t="s">
        <v>47</v>
      </c>
      <c r="U7" s="223"/>
      <c r="V7" s="223" t="s">
        <v>49</v>
      </c>
      <c r="W7" s="223"/>
      <c r="X7" s="87" t="s">
        <v>50</v>
      </c>
    </row>
    <row r="8" spans="1:24" ht="13.5" thickBot="1">
      <c r="A8" s="84" t="s">
        <v>116</v>
      </c>
      <c r="B8" s="220" t="s">
        <v>25</v>
      </c>
      <c r="C8" s="220"/>
      <c r="D8" s="220" t="s">
        <v>25</v>
      </c>
      <c r="E8" s="220"/>
      <c r="F8" s="85" t="s">
        <v>198</v>
      </c>
      <c r="G8" s="85"/>
      <c r="H8" s="220" t="s">
        <v>35</v>
      </c>
      <c r="I8" s="220"/>
      <c r="J8" s="220" t="s">
        <v>39</v>
      </c>
      <c r="K8" s="220"/>
      <c r="L8" s="220" t="s">
        <v>39</v>
      </c>
      <c r="M8" s="220"/>
      <c r="N8" s="220" t="s">
        <v>42</v>
      </c>
      <c r="O8" s="220"/>
      <c r="P8" s="220" t="s">
        <v>44</v>
      </c>
      <c r="Q8" s="220"/>
      <c r="R8" s="222" t="s">
        <v>44</v>
      </c>
      <c r="S8" s="222"/>
      <c r="T8" s="222" t="s">
        <v>48</v>
      </c>
      <c r="U8" s="222"/>
      <c r="V8" s="222" t="s">
        <v>39</v>
      </c>
      <c r="W8" s="222"/>
      <c r="X8" s="85" t="s">
        <v>149</v>
      </c>
    </row>
    <row r="9" spans="1:25" s="21" customFormat="1" ht="12.75">
      <c r="A9" s="76" t="s">
        <v>76</v>
      </c>
      <c r="B9" s="44">
        <f>+Allexp!D10/Allexp!$C10</f>
        <v>0.028086298454784157</v>
      </c>
      <c r="C9" s="44"/>
      <c r="D9" s="44">
        <f>+Allexp!E10/Allexp!$C10</f>
        <v>0.06607672853415719</v>
      </c>
      <c r="E9" s="44"/>
      <c r="F9" s="44">
        <f>+Allexp!F10/Allexp!$C10</f>
        <v>0.4080318084931155</v>
      </c>
      <c r="G9" s="44"/>
      <c r="H9" s="44">
        <f>+Allexp!G10/Allexp!$C10</f>
        <v>0.12418858989244334</v>
      </c>
      <c r="I9" s="44"/>
      <c r="J9" s="44">
        <f>+Allexp!H10/Allexp!$C10</f>
        <v>0.007499938246841605</v>
      </c>
      <c r="K9" s="44"/>
      <c r="L9" s="44">
        <f>+Allexp!I10/Allexp!$C10</f>
        <v>0.005679504251663514</v>
      </c>
      <c r="M9" s="44"/>
      <c r="N9" s="44">
        <f>+Allexp!J10/Allexp!$C10</f>
        <v>0.0474541913248544</v>
      </c>
      <c r="O9" s="44"/>
      <c r="P9" s="44">
        <f>+Allexp!K10/Allexp!$C10</f>
        <v>0.0650482658858668</v>
      </c>
      <c r="Q9" s="44"/>
      <c r="R9" s="44">
        <f>+Allexp!N10/Allexp!$C10</f>
        <v>0.020633449827680124</v>
      </c>
      <c r="S9" s="44"/>
      <c r="T9" s="44">
        <f>+Allexp!O10/Allexp!$C10</f>
        <v>0.22257470583072791</v>
      </c>
      <c r="U9" s="44"/>
      <c r="V9" s="44">
        <f>+Allexp!P10/Allexp!$C10</f>
        <v>0.0018032633846610123</v>
      </c>
      <c r="W9" s="44"/>
      <c r="X9" s="44">
        <f>+Allexp!Q10/Allexp!$C10</f>
        <v>0.00292325587320413</v>
      </c>
      <c r="Y9" s="203"/>
    </row>
    <row r="10" spans="2:24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 ht="12.75">
      <c r="A11" s="3" t="s">
        <v>52</v>
      </c>
      <c r="B11" s="41">
        <f>+Allexp!D12/Allexp!$C12*100</f>
        <v>1.8067917505514979</v>
      </c>
      <c r="C11" s="41"/>
      <c r="D11" s="41">
        <f>+Allexp!E12/Allexp!$C12*100</f>
        <v>5.807557774921012</v>
      </c>
      <c r="E11" s="41"/>
      <c r="F11" s="41">
        <f>+Allexp!F12/Allexp!$C12*100</f>
        <v>40.703135509906076</v>
      </c>
      <c r="G11" s="41"/>
      <c r="H11" s="41">
        <f>+Allexp!G12/Allexp!$C12*100</f>
        <v>12.594459712021381</v>
      </c>
      <c r="I11" s="41"/>
      <c r="J11" s="41">
        <f>+Allexp!H12/Allexp!$C12*100</f>
        <v>0.47186205227924566</v>
      </c>
      <c r="K11" s="41"/>
      <c r="L11" s="41">
        <f>+Allexp!I12/Allexp!$C12*100</f>
        <v>0.4768797569787821</v>
      </c>
      <c r="M11" s="41"/>
      <c r="N11" s="41">
        <f>+Allexp!J12/Allexp!$C12*100</f>
        <v>5.149580629455618</v>
      </c>
      <c r="O11" s="41"/>
      <c r="P11" s="41">
        <f>+Allexp!K12/Allexp!$C12*100</f>
        <v>7.07792127916313</v>
      </c>
      <c r="Q11" s="41"/>
      <c r="R11" s="41">
        <f>+Allexp!N12/Allexp!$C12*100</f>
        <v>1.4508951129207723</v>
      </c>
      <c r="S11" s="41"/>
      <c r="T11" s="41">
        <f>+Allexp!O12/Allexp!$C12*100</f>
        <v>24.13220205452596</v>
      </c>
      <c r="U11" s="41"/>
      <c r="V11" s="41">
        <f>+Allexp!P12/Allexp!$C12*100</f>
        <v>0</v>
      </c>
      <c r="W11" s="41"/>
      <c r="X11" s="41">
        <f>+Allexp!Q12/Allexp!$C12*100</f>
        <v>0.32871436727652653</v>
      </c>
      <c r="Y11" s="204"/>
      <c r="Z11" s="3"/>
      <c r="AA11" s="3"/>
      <c r="AB11" s="3"/>
      <c r="AC11" s="3"/>
      <c r="AD11" s="3"/>
    </row>
    <row r="12" spans="1:30" ht="12.75">
      <c r="A12" s="3" t="s">
        <v>53</v>
      </c>
      <c r="B12" s="41">
        <f>+Allexp!D13/Allexp!$C13*100</f>
        <v>2.8227614264911804</v>
      </c>
      <c r="C12" s="41"/>
      <c r="D12" s="41">
        <f>+Allexp!E13/Allexp!$C13*100</f>
        <v>6.624214188239868</v>
      </c>
      <c r="E12" s="41"/>
      <c r="F12" s="41">
        <f>+Allexp!F13/Allexp!$C13*100</f>
        <v>42.266525978513286</v>
      </c>
      <c r="G12" s="41"/>
      <c r="H12" s="41">
        <f>+Allexp!G13/Allexp!$C13*100</f>
        <v>12.089006723137802</v>
      </c>
      <c r="I12" s="41"/>
      <c r="J12" s="41">
        <f>+Allexp!H13/Allexp!$C13*100</f>
        <v>0.5080516111020825</v>
      </c>
      <c r="K12" s="41"/>
      <c r="L12" s="41">
        <f>+Allexp!I13/Allexp!$C13*100</f>
        <v>0</v>
      </c>
      <c r="M12" s="41"/>
      <c r="N12" s="41">
        <f>+Allexp!J13/Allexp!$C13*100</f>
        <v>4.331676638868188</v>
      </c>
      <c r="O12" s="41"/>
      <c r="P12" s="41">
        <f>+Allexp!K13/Allexp!$C13*100</f>
        <v>6.94369223630527</v>
      </c>
      <c r="Q12" s="41"/>
      <c r="R12" s="41">
        <f>+Allexp!N13/Allexp!$C13*100</f>
        <v>1.4226351867613662</v>
      </c>
      <c r="S12" s="41"/>
      <c r="T12" s="41">
        <f>+Allexp!O13/Allexp!$C13*100</f>
        <v>22.63761979184844</v>
      </c>
      <c r="U12" s="41"/>
      <c r="V12" s="41">
        <f>+Allexp!P13/Allexp!$C13*100</f>
        <v>0.029211062129650793</v>
      </c>
      <c r="W12" s="41"/>
      <c r="X12" s="41">
        <f>+Allexp!Q13/Allexp!$C13*100</f>
        <v>0.3246051566028566</v>
      </c>
      <c r="Y12" s="3"/>
      <c r="Z12" s="3"/>
      <c r="AA12" s="3"/>
      <c r="AB12" s="3"/>
      <c r="AC12" s="3"/>
      <c r="AD12" s="3"/>
    </row>
    <row r="13" spans="1:30" ht="12.75">
      <c r="A13" s="3" t="s">
        <v>75</v>
      </c>
      <c r="B13" s="41">
        <f>+Allexp!D14/Allexp!$C14*100</f>
        <v>5.003525376359215</v>
      </c>
      <c r="C13" s="41"/>
      <c r="D13" s="41">
        <f>+Allexp!E14/Allexp!$C14*100</f>
        <v>6.778084592754465</v>
      </c>
      <c r="E13" s="41"/>
      <c r="F13" s="41">
        <f>+Allexp!F14/Allexp!$C14*100</f>
        <v>38.62276588470077</v>
      </c>
      <c r="G13" s="41"/>
      <c r="H13" s="41">
        <f>+Allexp!G14/Allexp!$C14*100</f>
        <v>17.10016502456913</v>
      </c>
      <c r="I13" s="41"/>
      <c r="J13" s="41">
        <f>+Allexp!H14/Allexp!$C14*100</f>
        <v>1.1907126565165107</v>
      </c>
      <c r="K13" s="41"/>
      <c r="L13" s="41">
        <f>+Allexp!I14/Allexp!$C14*100</f>
        <v>0.5048499274905695</v>
      </c>
      <c r="M13" s="41"/>
      <c r="N13" s="41">
        <f>+Allexp!J14/Allexp!$C14*100</f>
        <v>2.8644220381562455</v>
      </c>
      <c r="O13" s="41"/>
      <c r="P13" s="41">
        <f>+Allexp!K14/Allexp!$C14*100</f>
        <v>6.325689932360061</v>
      </c>
      <c r="Q13" s="41"/>
      <c r="R13" s="41">
        <f>+Allexp!N14/Allexp!$C14*100</f>
        <v>1.9763689200351129</v>
      </c>
      <c r="S13" s="41"/>
      <c r="T13" s="41">
        <f>+Allexp!O14/Allexp!$C14*100</f>
        <v>19.33158922624872</v>
      </c>
      <c r="U13" s="41"/>
      <c r="V13" s="41">
        <f>+Allexp!P14/Allexp!$C14*100</f>
        <v>0.057849646577353926</v>
      </c>
      <c r="W13" s="41"/>
      <c r="X13" s="41">
        <f>+Allexp!Q14/Allexp!$C14*100</f>
        <v>0.24397677423187097</v>
      </c>
      <c r="Y13" s="3"/>
      <c r="Z13" s="3"/>
      <c r="AA13" s="3"/>
      <c r="AB13" s="3"/>
      <c r="AC13" s="3"/>
      <c r="AD13" s="3"/>
    </row>
    <row r="14" spans="1:30" ht="12.75">
      <c r="A14" s="3" t="s">
        <v>54</v>
      </c>
      <c r="B14" s="41">
        <f>+Allexp!D15/Allexp!$C15*100</f>
        <v>3.038361137454837</v>
      </c>
      <c r="C14" s="41"/>
      <c r="D14" s="41">
        <f>+Allexp!E15/Allexp!$C15*100</f>
        <v>6.082570167519872</v>
      </c>
      <c r="E14" s="41"/>
      <c r="F14" s="41">
        <f>+Allexp!F15/Allexp!$C15*100</f>
        <v>38.726914835748296</v>
      </c>
      <c r="G14" s="41"/>
      <c r="H14" s="41">
        <f>+Allexp!G15/Allexp!$C15*100</f>
        <v>12.638955818859325</v>
      </c>
      <c r="I14" s="41"/>
      <c r="J14" s="41">
        <f>+Allexp!H15/Allexp!$C15*100</f>
        <v>0.6146721998634112</v>
      </c>
      <c r="K14" s="41"/>
      <c r="L14" s="41">
        <f>+Allexp!I15/Allexp!$C15*100</f>
        <v>1.046194506846544</v>
      </c>
      <c r="M14" s="41"/>
      <c r="N14" s="41">
        <f>+Allexp!J15/Allexp!$C15*100</f>
        <v>3.967426069470618</v>
      </c>
      <c r="O14" s="41"/>
      <c r="P14" s="41">
        <f>+Allexp!K15/Allexp!$C15*100</f>
        <v>6.561754998569463</v>
      </c>
      <c r="Q14" s="41"/>
      <c r="R14" s="41">
        <f>+Allexp!N15/Allexp!$C15*100</f>
        <v>2.183725856607709</v>
      </c>
      <c r="S14" s="41"/>
      <c r="T14" s="41">
        <f>+Allexp!O15/Allexp!$C15*100</f>
        <v>24.829082618074956</v>
      </c>
      <c r="U14" s="41"/>
      <c r="V14" s="41">
        <f>+Allexp!P15/Allexp!$C15*100</f>
        <v>0.07021734870044924</v>
      </c>
      <c r="W14" s="41"/>
      <c r="X14" s="41">
        <f>+Allexp!Q15/Allexp!$C15*100</f>
        <v>0.24012444228450722</v>
      </c>
      <c r="Y14" s="3"/>
      <c r="Z14" s="3"/>
      <c r="AA14" s="3"/>
      <c r="AB14" s="3"/>
      <c r="AC14" s="3"/>
      <c r="AD14" s="3"/>
    </row>
    <row r="15" spans="1:30" ht="12.75">
      <c r="A15" s="3" t="s">
        <v>55</v>
      </c>
      <c r="B15" s="41">
        <f>+Allexp!D16/Allexp!$C16*100</f>
        <v>2.6591459872404934</v>
      </c>
      <c r="C15" s="41"/>
      <c r="D15" s="41">
        <f>+Allexp!E16/Allexp!$C16*100</f>
        <v>5.400326044560212</v>
      </c>
      <c r="E15" s="41"/>
      <c r="F15" s="41">
        <f>+Allexp!F16/Allexp!$C16*100</f>
        <v>42.54323057426908</v>
      </c>
      <c r="G15" s="41"/>
      <c r="H15" s="41">
        <f>+Allexp!G16/Allexp!$C16*100</f>
        <v>11.266795807099786</v>
      </c>
      <c r="I15" s="41"/>
      <c r="J15" s="41">
        <f>+Allexp!H16/Allexp!$C16*100</f>
        <v>0.6034987913082538</v>
      </c>
      <c r="K15" s="41"/>
      <c r="L15" s="41">
        <f>+Allexp!I16/Allexp!$C16*100</f>
        <v>0.5478302162815781</v>
      </c>
      <c r="M15" s="41"/>
      <c r="N15" s="41">
        <f>+Allexp!J16/Allexp!$C16*100</f>
        <v>5.792447359627178</v>
      </c>
      <c r="O15" s="41"/>
      <c r="P15" s="41">
        <f>+Allexp!K16/Allexp!$C16*100</f>
        <v>7.513419358978922</v>
      </c>
      <c r="Q15" s="41"/>
      <c r="R15" s="41">
        <f>+Allexp!N16/Allexp!$C16*100</f>
        <v>1.6217777432897813</v>
      </c>
      <c r="S15" s="41"/>
      <c r="T15" s="41">
        <f>+Allexp!O16/Allexp!$C16*100</f>
        <v>20.898840680471984</v>
      </c>
      <c r="U15" s="41"/>
      <c r="V15" s="41">
        <f>+Allexp!P16/Allexp!$C16*100</f>
        <v>0.5529640482234592</v>
      </c>
      <c r="W15" s="41"/>
      <c r="X15" s="41">
        <f>+Allexp!Q16/Allexp!$C16*100</f>
        <v>0.599723388649242</v>
      </c>
      <c r="Y15" s="3"/>
      <c r="Z15" s="3"/>
      <c r="AA15" s="3"/>
      <c r="AB15" s="3"/>
      <c r="AC15" s="3"/>
      <c r="AD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 ht="12.75">
      <c r="A17" s="3" t="s">
        <v>56</v>
      </c>
      <c r="B17" s="41">
        <f>+Allexp!D18/Allexp!$C18*100</f>
        <v>2.713993167634118</v>
      </c>
      <c r="C17" s="41"/>
      <c r="D17" s="41">
        <f>+Allexp!E18/Allexp!$C18*100</f>
        <v>6.966061967089082</v>
      </c>
      <c r="E17" s="41"/>
      <c r="F17" s="41">
        <f>+Allexp!F18/Allexp!$C18*100</f>
        <v>44.22422098807737</v>
      </c>
      <c r="G17" s="41"/>
      <c r="H17" s="41">
        <f>+Allexp!G18/Allexp!$C18*100</f>
        <v>9.424615537820609</v>
      </c>
      <c r="I17" s="41"/>
      <c r="J17" s="41">
        <f>+Allexp!H18/Allexp!$C18*100</f>
        <v>1.2635209190739665</v>
      </c>
      <c r="K17" s="41"/>
      <c r="L17" s="41">
        <f>+Allexp!I18/Allexp!$C18*100</f>
        <v>0.9696593261407427</v>
      </c>
      <c r="M17" s="41"/>
      <c r="N17" s="41">
        <f>+Allexp!J18/Allexp!$C18*100</f>
        <v>6.229877023440957</v>
      </c>
      <c r="O17" s="41"/>
      <c r="P17" s="41">
        <f>+Allexp!K18/Allexp!$C18*100</f>
        <v>5.837378176307048</v>
      </c>
      <c r="Q17" s="41"/>
      <c r="R17" s="41">
        <f>+Allexp!N18/Allexp!$C18*100</f>
        <v>1.1695104109506846</v>
      </c>
      <c r="S17" s="41"/>
      <c r="T17" s="41">
        <f>+Allexp!O18/Allexp!$C18*100</f>
        <v>20.740996562768714</v>
      </c>
      <c r="U17" s="41"/>
      <c r="V17" s="41">
        <f>+Allexp!P18/Allexp!$C18*100</f>
        <v>0.018867052199055642</v>
      </c>
      <c r="W17" s="41"/>
      <c r="X17" s="41">
        <f>+Allexp!Q18/Allexp!$C18*100</f>
        <v>0.4412988684976615</v>
      </c>
      <c r="Y17" s="3"/>
      <c r="Z17" s="3"/>
      <c r="AA17" s="3"/>
      <c r="AB17" s="3"/>
      <c r="AC17" s="3"/>
      <c r="AD17" s="3"/>
    </row>
    <row r="18" spans="1:30" ht="12.75">
      <c r="A18" s="3" t="s">
        <v>57</v>
      </c>
      <c r="B18" s="41">
        <f>+Allexp!D19/Allexp!$C19*100</f>
        <v>1.6871667592968498</v>
      </c>
      <c r="C18" s="41"/>
      <c r="D18" s="41">
        <f>+Allexp!E19/Allexp!$C19*100</f>
        <v>7.421560165603965</v>
      </c>
      <c r="E18" s="41"/>
      <c r="F18" s="41">
        <f>+Allexp!F19/Allexp!$C19*100</f>
        <v>42.13816094931348</v>
      </c>
      <c r="G18" s="41"/>
      <c r="H18" s="41">
        <f>+Allexp!G19/Allexp!$C19*100</f>
        <v>10.952956801853798</v>
      </c>
      <c r="I18" s="41"/>
      <c r="J18" s="41">
        <f>+Allexp!H19/Allexp!$C19*100</f>
        <v>0.39062099845242665</v>
      </c>
      <c r="K18" s="41"/>
      <c r="L18" s="41">
        <f>+Allexp!I19/Allexp!$C19*100</f>
        <v>0.8844937686803958</v>
      </c>
      <c r="M18" s="41"/>
      <c r="N18" s="41">
        <f>+Allexp!J19/Allexp!$C19*100</f>
        <v>5.977967802913117</v>
      </c>
      <c r="O18" s="41"/>
      <c r="P18" s="41">
        <f>+Allexp!K19/Allexp!$C19*100</f>
        <v>7.2532051561292885</v>
      </c>
      <c r="Q18" s="41"/>
      <c r="R18" s="41">
        <f>+Allexp!N19/Allexp!$C19*100</f>
        <v>2.1245749098011784</v>
      </c>
      <c r="S18" s="41"/>
      <c r="T18" s="41">
        <f>+Allexp!O19/Allexp!$C19*100</f>
        <v>20.821156322590838</v>
      </c>
      <c r="U18" s="41"/>
      <c r="V18" s="41">
        <f>+Allexp!P19/Allexp!$C19*100</f>
        <v>0.09045968048365727</v>
      </c>
      <c r="W18" s="41"/>
      <c r="X18" s="41">
        <f>+Allexp!Q19/Allexp!$C19*100</f>
        <v>0.2576766848809834</v>
      </c>
      <c r="Y18" s="3"/>
      <c r="Z18" s="3"/>
      <c r="AA18" s="3"/>
      <c r="AB18" s="3"/>
      <c r="AC18" s="3"/>
      <c r="AD18" s="3"/>
    </row>
    <row r="19" spans="1:30" ht="12.75">
      <c r="A19" s="3" t="s">
        <v>58</v>
      </c>
      <c r="B19" s="41">
        <f>+Allexp!D20/Allexp!$C20*100</f>
        <v>2.470049162861914</v>
      </c>
      <c r="C19" s="41"/>
      <c r="D19" s="41">
        <f>+Allexp!E20/Allexp!$C20*100</f>
        <v>7.26043171187699</v>
      </c>
      <c r="E19" s="41"/>
      <c r="F19" s="41">
        <f>+Allexp!F20/Allexp!$C20*100</f>
        <v>39.42099398254886</v>
      </c>
      <c r="G19" s="41"/>
      <c r="H19" s="41">
        <f>+Allexp!G20/Allexp!$C20*100</f>
        <v>13.35298789590269</v>
      </c>
      <c r="I19" s="41"/>
      <c r="J19" s="41">
        <f>+Allexp!H20/Allexp!$C20*100</f>
        <v>0.485496234727003</v>
      </c>
      <c r="K19" s="41"/>
      <c r="L19" s="41">
        <f>+Allexp!I20/Allexp!$C20*100</f>
        <v>0.8503558651587257</v>
      </c>
      <c r="M19" s="41"/>
      <c r="N19" s="41">
        <f>+Allexp!J20/Allexp!$C20*100</f>
        <v>5.10370146002162</v>
      </c>
      <c r="O19" s="41"/>
      <c r="P19" s="41">
        <f>+Allexp!K20/Allexp!$C20*100</f>
        <v>6.8696726128405095</v>
      </c>
      <c r="Q19" s="41"/>
      <c r="R19" s="41">
        <f>+Allexp!N20/Allexp!$C20*100</f>
        <v>2.314228879161862</v>
      </c>
      <c r="S19" s="41"/>
      <c r="T19" s="41">
        <f>+Allexp!O20/Allexp!$C20*100</f>
        <v>21.5586283270561</v>
      </c>
      <c r="U19" s="41"/>
      <c r="V19" s="41">
        <f>+Allexp!P20/Allexp!$C20*100</f>
        <v>0.16879343470271907</v>
      </c>
      <c r="W19" s="41"/>
      <c r="X19" s="41">
        <f>+Allexp!Q20/Allexp!$C20*100</f>
        <v>0.14466043314101285</v>
      </c>
      <c r="Y19" s="3"/>
      <c r="Z19" s="3"/>
      <c r="AA19" s="3"/>
      <c r="AB19" s="3"/>
      <c r="AC19" s="3"/>
      <c r="AD19" s="3"/>
    </row>
    <row r="20" spans="1:30" ht="12.75">
      <c r="A20" s="3" t="s">
        <v>59</v>
      </c>
      <c r="B20" s="41">
        <f>+Allexp!D21/Allexp!$C21*100</f>
        <v>2.5953905809123965</v>
      </c>
      <c r="C20" s="41"/>
      <c r="D20" s="41">
        <f>+Allexp!E21/Allexp!$C21*100</f>
        <v>6.827731886254947</v>
      </c>
      <c r="E20" s="41"/>
      <c r="F20" s="41">
        <f>+Allexp!F21/Allexp!$C21*100</f>
        <v>42.37628313792736</v>
      </c>
      <c r="G20" s="41"/>
      <c r="H20" s="41">
        <f>+Allexp!G21/Allexp!$C21*100</f>
        <v>9.495421440936118</v>
      </c>
      <c r="I20" s="41"/>
      <c r="J20" s="41">
        <f>+Allexp!H21/Allexp!$C21*100</f>
        <v>0.9398601170201439</v>
      </c>
      <c r="K20" s="41"/>
      <c r="L20" s="41">
        <f>+Allexp!I21/Allexp!$C21*100</f>
        <v>0.7361211569205119</v>
      </c>
      <c r="M20" s="41"/>
      <c r="N20" s="41">
        <f>+Allexp!J21/Allexp!$C21*100</f>
        <v>6.7606380977929055</v>
      </c>
      <c r="O20" s="41"/>
      <c r="P20" s="41">
        <f>+Allexp!K21/Allexp!$C21*100</f>
        <v>7.163208337404294</v>
      </c>
      <c r="Q20" s="41"/>
      <c r="R20" s="41">
        <f>+Allexp!N21/Allexp!$C21*100</f>
        <v>2.4392730944252548</v>
      </c>
      <c r="S20" s="41"/>
      <c r="T20" s="41">
        <f>+Allexp!O21/Allexp!$C21*100</f>
        <v>18.765833169047802</v>
      </c>
      <c r="U20" s="41"/>
      <c r="V20" s="41">
        <f>+Allexp!P21/Allexp!$C21*100</f>
        <v>0.8554427856589641</v>
      </c>
      <c r="W20" s="41"/>
      <c r="X20" s="41">
        <f>+Allexp!Q21/Allexp!$C21*100</f>
        <v>1.0447961956993035</v>
      </c>
      <c r="Y20" s="3"/>
      <c r="Z20" s="3"/>
      <c r="AA20" s="3"/>
      <c r="AB20" s="3"/>
      <c r="AC20" s="3"/>
      <c r="AD20" s="3"/>
    </row>
    <row r="21" spans="1:30" ht="12.75">
      <c r="A21" s="3" t="s">
        <v>60</v>
      </c>
      <c r="B21" s="41">
        <f>+Allexp!D22/Allexp!$C22*100</f>
        <v>2.617544358068203</v>
      </c>
      <c r="C21" s="41"/>
      <c r="D21" s="41">
        <f>+Allexp!E22/Allexp!$C22*100</f>
        <v>7.207529187637443</v>
      </c>
      <c r="E21" s="41"/>
      <c r="F21" s="41">
        <f>+Allexp!F22/Allexp!$C22*100</f>
        <v>43.106176263012635</v>
      </c>
      <c r="G21" s="41"/>
      <c r="H21" s="41">
        <f>+Allexp!G22/Allexp!$C22*100</f>
        <v>9.1947165005794</v>
      </c>
      <c r="I21" s="41"/>
      <c r="J21" s="41">
        <f>+Allexp!H22/Allexp!$C22*100</f>
        <v>0.8930871378895647</v>
      </c>
      <c r="K21" s="41"/>
      <c r="L21" s="41">
        <f>+Allexp!I22/Allexp!$C22*100</f>
        <v>0.7151855479884733</v>
      </c>
      <c r="M21" s="41"/>
      <c r="N21" s="41">
        <f>+Allexp!J22/Allexp!$C22*100</f>
        <v>5.431979532156177</v>
      </c>
      <c r="O21" s="41"/>
      <c r="P21" s="41">
        <f>+Allexp!K22/Allexp!$C22*100</f>
        <v>6.529600081971855</v>
      </c>
      <c r="Q21" s="41"/>
      <c r="R21" s="41">
        <f>+Allexp!N22/Allexp!$C22*100</f>
        <v>1.5377927022925577</v>
      </c>
      <c r="S21" s="41"/>
      <c r="T21" s="41">
        <f>+Allexp!O22/Allexp!$C22*100</f>
        <v>22.4635727853899</v>
      </c>
      <c r="U21" s="41"/>
      <c r="V21" s="41">
        <f>+Allexp!P22/Allexp!$C22*100</f>
        <v>0</v>
      </c>
      <c r="W21" s="41"/>
      <c r="X21" s="41">
        <f>+Allexp!Q22/Allexp!$C22*100</f>
        <v>0.302815903013788</v>
      </c>
      <c r="Y21" s="3"/>
      <c r="Z21" s="3"/>
      <c r="AA21" s="3"/>
      <c r="AB21" s="3"/>
      <c r="AC21" s="3"/>
      <c r="AD21" s="3"/>
    </row>
    <row r="22" spans="2:30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 ht="12.75">
      <c r="A23" s="3" t="s">
        <v>61</v>
      </c>
      <c r="B23" s="41">
        <f>+Allexp!D24/Allexp!$C24*100</f>
        <v>1.7615293766945574</v>
      </c>
      <c r="C23" s="41"/>
      <c r="D23" s="41">
        <f>+Allexp!E24/Allexp!$C24*100</f>
        <v>6.782089619030936</v>
      </c>
      <c r="E23" s="41"/>
      <c r="F23" s="41">
        <f>+Allexp!F24/Allexp!$C24*100</f>
        <v>42.78143920002721</v>
      </c>
      <c r="G23" s="41"/>
      <c r="H23" s="41">
        <f>+Allexp!G24/Allexp!$C24*100</f>
        <v>9.420329349393498</v>
      </c>
      <c r="I23" s="41"/>
      <c r="J23" s="41">
        <f>+Allexp!H24/Allexp!$C24*100</f>
        <v>0.5834998449867527</v>
      </c>
      <c r="K23" s="41"/>
      <c r="L23" s="41">
        <f>+Allexp!I24/Allexp!$C24*100</f>
        <v>1.0377773285241005</v>
      </c>
      <c r="M23" s="41"/>
      <c r="N23" s="41">
        <f>+Allexp!J24/Allexp!$C24*100</f>
        <v>4.419342803798203</v>
      </c>
      <c r="O23" s="41"/>
      <c r="P23" s="41">
        <f>+Allexp!K24/Allexp!$C24*100</f>
        <v>6.910665925616192</v>
      </c>
      <c r="Q23" s="41"/>
      <c r="R23" s="41">
        <f>+Allexp!N24/Allexp!$C24*100</f>
        <v>2.35520398180107</v>
      </c>
      <c r="S23" s="41"/>
      <c r="T23" s="41">
        <f>+Allexp!O24/Allexp!$C24*100</f>
        <v>23.332603869277552</v>
      </c>
      <c r="U23" s="41"/>
      <c r="V23" s="41">
        <f>+Allexp!P24/Allexp!$C24*100</f>
        <v>0.21066553466469556</v>
      </c>
      <c r="W23" s="41"/>
      <c r="X23" s="41">
        <f>+Allexp!Q24/Allexp!$C24*100</f>
        <v>0.4048531661852436</v>
      </c>
      <c r="Y23" s="3"/>
      <c r="Z23" s="3"/>
      <c r="AA23" s="3"/>
      <c r="AB23" s="3"/>
      <c r="AC23" s="3"/>
      <c r="AD23" s="3"/>
    </row>
    <row r="24" spans="1:30" ht="12.75">
      <c r="A24" s="3" t="s">
        <v>62</v>
      </c>
      <c r="B24" s="41">
        <f>+Allexp!D25/Allexp!$C25*100</f>
        <v>2.014110028958428</v>
      </c>
      <c r="C24" s="41"/>
      <c r="D24" s="41">
        <f>+Allexp!E25/Allexp!$C25*100</f>
        <v>4.998741324552318</v>
      </c>
      <c r="E24" s="41"/>
      <c r="F24" s="41">
        <f>+Allexp!F25/Allexp!$C25*100</f>
        <v>43.74413197848144</v>
      </c>
      <c r="G24" s="41"/>
      <c r="H24" s="41">
        <f>+Allexp!G25/Allexp!$C25*100</f>
        <v>8.21376222232187</v>
      </c>
      <c r="I24" s="41"/>
      <c r="J24" s="41">
        <f>+Allexp!H25/Allexp!$C25*100</f>
        <v>1.2848630319029297</v>
      </c>
      <c r="K24" s="41"/>
      <c r="L24" s="41">
        <f>+Allexp!I25/Allexp!$C25*100</f>
        <v>0.77080009829438</v>
      </c>
      <c r="M24" s="41"/>
      <c r="N24" s="41">
        <f>+Allexp!J25/Allexp!$C25*100</f>
        <v>7.678762870504229</v>
      </c>
      <c r="O24" s="41"/>
      <c r="P24" s="41">
        <f>+Allexp!K25/Allexp!$C25*100</f>
        <v>7.05373075999647</v>
      </c>
      <c r="Q24" s="41"/>
      <c r="R24" s="41">
        <f>+Allexp!N25/Allexp!$C25*100</f>
        <v>1.630609267660664</v>
      </c>
      <c r="S24" s="41"/>
      <c r="T24" s="41">
        <f>+Allexp!O25/Allexp!$C25*100</f>
        <v>21.740174572810165</v>
      </c>
      <c r="U24" s="41"/>
      <c r="V24" s="41">
        <f>+Allexp!P25/Allexp!$C25*100</f>
        <v>0.3924643424040368</v>
      </c>
      <c r="W24" s="41"/>
      <c r="X24" s="41">
        <f>+Allexp!Q25/Allexp!$C25*100</f>
        <v>0.4778495021130651</v>
      </c>
      <c r="Y24" s="3"/>
      <c r="Z24" s="3"/>
      <c r="AA24" s="3"/>
      <c r="AB24" s="3"/>
      <c r="AC24" s="3"/>
      <c r="AD24" s="3"/>
    </row>
    <row r="25" spans="1:30" ht="12.75">
      <c r="A25" s="3" t="s">
        <v>63</v>
      </c>
      <c r="B25" s="41">
        <f>+Allexp!D26/Allexp!$C26*100</f>
        <v>2.436394638563226</v>
      </c>
      <c r="C25" s="41"/>
      <c r="D25" s="41">
        <f>+Allexp!E26/Allexp!$C26*100</f>
        <v>5.723116744839796</v>
      </c>
      <c r="E25" s="41"/>
      <c r="F25" s="41">
        <f>+Allexp!F26/Allexp!$C26*100</f>
        <v>41.60129409306547</v>
      </c>
      <c r="G25" s="41"/>
      <c r="H25" s="41">
        <f>+Allexp!G26/Allexp!$C26*100</f>
        <v>10.6489570711891</v>
      </c>
      <c r="I25" s="41"/>
      <c r="J25" s="41">
        <f>+Allexp!H26/Allexp!$C26*100</f>
        <v>0.35802442574950644</v>
      </c>
      <c r="K25" s="41"/>
      <c r="L25" s="41">
        <f>+Allexp!I26/Allexp!$C26*100</f>
        <v>0.724599780531721</v>
      </c>
      <c r="M25" s="41"/>
      <c r="N25" s="41">
        <f>+Allexp!J26/Allexp!$C26*100</f>
        <v>5.994371419149239</v>
      </c>
      <c r="O25" s="41"/>
      <c r="P25" s="41">
        <f>+Allexp!K26/Allexp!$C26*100</f>
        <v>6.326044800476467</v>
      </c>
      <c r="Q25" s="41"/>
      <c r="R25" s="41">
        <f>+Allexp!N26/Allexp!$C26*100</f>
        <v>2.4983709445838103</v>
      </c>
      <c r="S25" s="41"/>
      <c r="T25" s="41">
        <f>+Allexp!O26/Allexp!$C26*100</f>
        <v>23.42271652696965</v>
      </c>
      <c r="U25" s="41"/>
      <c r="V25" s="41">
        <f>+Allexp!P26/Allexp!$C26*100</f>
        <v>0.10039462143367564</v>
      </c>
      <c r="W25" s="41"/>
      <c r="X25" s="41">
        <f>+Allexp!Q26/Allexp!$C26*100</f>
        <v>0.16571493344832944</v>
      </c>
      <c r="Y25" s="3"/>
      <c r="Z25" s="3"/>
      <c r="AA25" s="3"/>
      <c r="AB25" s="3"/>
      <c r="AC25" s="3"/>
      <c r="AD25" s="3"/>
    </row>
    <row r="26" spans="1:30" ht="12.75">
      <c r="A26" s="3" t="s">
        <v>64</v>
      </c>
      <c r="B26" s="41">
        <f>+Allexp!D27/Allexp!$C27*100</f>
        <v>1.5446888500155016</v>
      </c>
      <c r="C26" s="41"/>
      <c r="D26" s="41">
        <f>+Allexp!E27/Allexp!$C27*100</f>
        <v>7.0578326550569725</v>
      </c>
      <c r="E26" s="41"/>
      <c r="F26" s="41">
        <f>+Allexp!F27/Allexp!$C27*100</f>
        <v>41.38149214372287</v>
      </c>
      <c r="G26" s="41"/>
      <c r="H26" s="41">
        <f>+Allexp!G27/Allexp!$C27*100</f>
        <v>13.144648964111703</v>
      </c>
      <c r="I26" s="41"/>
      <c r="J26" s="41">
        <f>+Allexp!H27/Allexp!$C27*100</f>
        <v>0.39882376086797683</v>
      </c>
      <c r="K26" s="41"/>
      <c r="L26" s="41">
        <f>+Allexp!I27/Allexp!$C27*100</f>
        <v>0.7616681089613144</v>
      </c>
      <c r="M26" s="41"/>
      <c r="N26" s="41">
        <f>+Allexp!J27/Allexp!$C27*100</f>
        <v>4.625441978016596</v>
      </c>
      <c r="O26" s="41"/>
      <c r="P26" s="41">
        <f>+Allexp!K27/Allexp!$C27*100</f>
        <v>5.774409277298273</v>
      </c>
      <c r="Q26" s="41"/>
      <c r="R26" s="41">
        <f>+Allexp!N27/Allexp!$C27*100</f>
        <v>2.946520333937295</v>
      </c>
      <c r="S26" s="41"/>
      <c r="T26" s="41">
        <f>+Allexp!O27/Allexp!$C27*100</f>
        <v>21.33541077693254</v>
      </c>
      <c r="U26" s="41"/>
      <c r="V26" s="41">
        <f>+Allexp!P27/Allexp!$C27*100</f>
        <v>0.8875048970051407</v>
      </c>
      <c r="W26" s="41"/>
      <c r="X26" s="41">
        <f>+Allexp!Q27/Allexp!$C27*100</f>
        <v>0.141558254073822</v>
      </c>
      <c r="Y26" s="3"/>
      <c r="Z26" s="3"/>
      <c r="AA26" s="3"/>
      <c r="AB26" s="3"/>
      <c r="AC26" s="3"/>
      <c r="AD26" s="3"/>
    </row>
    <row r="27" spans="1:30" ht="12.75">
      <c r="A27" s="3" t="s">
        <v>65</v>
      </c>
      <c r="B27" s="41">
        <f>+Allexp!D28/Allexp!$C28*100</f>
        <v>3.54626120304675</v>
      </c>
      <c r="C27" s="41"/>
      <c r="D27" s="41">
        <f>+Allexp!E28/Allexp!$C28*100</f>
        <v>7.842231881229194</v>
      </c>
      <c r="E27" s="41"/>
      <c r="F27" s="41">
        <f>+Allexp!F28/Allexp!$C28*100</f>
        <v>40.57620336624132</v>
      </c>
      <c r="G27" s="41"/>
      <c r="H27" s="41">
        <f>+Allexp!G28/Allexp!$C28*100</f>
        <v>9.07879358760922</v>
      </c>
      <c r="I27" s="41"/>
      <c r="J27" s="41">
        <f>+Allexp!H28/Allexp!$C28*100</f>
        <v>0.7845640525672803</v>
      </c>
      <c r="K27" s="41"/>
      <c r="L27" s="41">
        <f>+Allexp!I28/Allexp!$C28*100</f>
        <v>0.007885234476391858</v>
      </c>
      <c r="M27" s="41"/>
      <c r="N27" s="41">
        <f>+Allexp!J28/Allexp!$C28*100</f>
        <v>6.593237730596864</v>
      </c>
      <c r="O27" s="41"/>
      <c r="P27" s="41">
        <f>+Allexp!K28/Allexp!$C28*100</f>
        <v>7.905659665255817</v>
      </c>
      <c r="Q27" s="41"/>
      <c r="R27" s="41">
        <f>+Allexp!N28/Allexp!$C28*100</f>
        <v>2.189399233190473</v>
      </c>
      <c r="S27" s="41"/>
      <c r="T27" s="41">
        <f>+Allexp!O28/Allexp!$C28*100</f>
        <v>20.908902111882895</v>
      </c>
      <c r="U27" s="41"/>
      <c r="V27" s="41">
        <f>+Allexp!P28/Allexp!$C28*100</f>
        <v>0.26452398098671964</v>
      </c>
      <c r="W27" s="41"/>
      <c r="X27" s="41">
        <f>+Allexp!Q28/Allexp!$C28*100</f>
        <v>0.30233795291705645</v>
      </c>
      <c r="Y27" s="3"/>
      <c r="Z27" s="3"/>
      <c r="AA27" s="3"/>
      <c r="AB27" s="3"/>
      <c r="AC27" s="3"/>
      <c r="AD27" s="3"/>
    </row>
    <row r="28" spans="2:30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 ht="12.75">
      <c r="A29" s="138" t="s">
        <v>154</v>
      </c>
      <c r="B29" s="41">
        <f>+Allexp!D30/Allexp!$C30*100</f>
        <v>1.9902050240607694</v>
      </c>
      <c r="C29" s="41"/>
      <c r="D29" s="41">
        <f>+Allexp!E30/Allexp!$C30*100</f>
        <v>6.270616699174597</v>
      </c>
      <c r="E29" s="41"/>
      <c r="F29" s="41">
        <f>+Allexp!F30/Allexp!$C30*100</f>
        <v>41.61630027709163</v>
      </c>
      <c r="G29" s="41"/>
      <c r="H29" s="41">
        <f>+Allexp!G30/Allexp!$C30*100</f>
        <v>12.032954896978943</v>
      </c>
      <c r="I29" s="41"/>
      <c r="J29" s="41">
        <f>+Allexp!H30/Allexp!$C30*100</f>
        <v>0.5411941218653525</v>
      </c>
      <c r="K29" s="41"/>
      <c r="L29" s="41">
        <f>+Allexp!I30/Allexp!$C30*100</f>
        <v>0.001574928513031817</v>
      </c>
      <c r="M29" s="41"/>
      <c r="N29" s="41">
        <f>+Allexp!J30/Allexp!$C30*100</f>
        <v>4.4486274902533705</v>
      </c>
      <c r="O29" s="41"/>
      <c r="P29" s="41">
        <f>+Allexp!K30/Allexp!$C30*100</f>
        <v>5.624896496553018</v>
      </c>
      <c r="Q29" s="41"/>
      <c r="R29" s="41">
        <f>+Allexp!N30/Allexp!$C30*100</f>
        <v>1.5530151346944372</v>
      </c>
      <c r="S29" s="41"/>
      <c r="T29" s="41">
        <f>+Allexp!O30/Allexp!$C30*100</f>
        <v>25.821160252779542</v>
      </c>
      <c r="U29" s="41"/>
      <c r="V29" s="41">
        <f>+Allexp!P30/Allexp!$C30*100</f>
        <v>0.099454678035268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 ht="12.75">
      <c r="A30" s="3" t="s">
        <v>67</v>
      </c>
      <c r="B30" s="41">
        <f>+Allexp!D31/Allexp!$C31*100</f>
        <v>3.578897836324027</v>
      </c>
      <c r="C30" s="41"/>
      <c r="D30" s="41">
        <f>+Allexp!E31/Allexp!$C31*100</f>
        <v>7.217898303098642</v>
      </c>
      <c r="E30" s="41"/>
      <c r="F30" s="41">
        <f>+Allexp!F31/Allexp!$C31*100</f>
        <v>39.34190815615992</v>
      </c>
      <c r="G30" s="41"/>
      <c r="H30" s="41">
        <f>+Allexp!G31/Allexp!$C31*100</f>
        <v>13.294117999509405</v>
      </c>
      <c r="I30" s="41"/>
      <c r="J30" s="41">
        <f>+Allexp!H31/Allexp!$C31*100</f>
        <v>1.24879763818802</v>
      </c>
      <c r="K30" s="41"/>
      <c r="L30" s="41">
        <f>+Allexp!I31/Allexp!$C31*100</f>
        <v>0.8489822559737674</v>
      </c>
      <c r="M30" s="41"/>
      <c r="N30" s="41">
        <f>+Allexp!J31/Allexp!$C31*100</f>
        <v>5.63427534395712</v>
      </c>
      <c r="O30" s="41"/>
      <c r="P30" s="41">
        <f>+Allexp!K31/Allexp!$C31*100</f>
        <v>6.9897755497558265</v>
      </c>
      <c r="Q30" s="41"/>
      <c r="R30" s="41">
        <f>+Allexp!N31/Allexp!$C31*100</f>
        <v>2.297806793691026</v>
      </c>
      <c r="S30" s="41"/>
      <c r="T30" s="41">
        <f>+Allexp!O31/Allexp!$C31*100</f>
        <v>19.33842065199995</v>
      </c>
      <c r="U30" s="41"/>
      <c r="V30" s="41">
        <f>+Allexp!P31/Allexp!$C31*100</f>
        <v>0.15687328723994803</v>
      </c>
      <c r="W30" s="41"/>
      <c r="X30" s="41">
        <f>+Allexp!Q31/Allexp!$C31*100</f>
        <v>0.05224618410235609</v>
      </c>
      <c r="Y30" s="3"/>
      <c r="Z30" s="3"/>
      <c r="AA30" s="3"/>
      <c r="AB30" s="3"/>
      <c r="AC30" s="3"/>
      <c r="AD30" s="3"/>
    </row>
    <row r="31" spans="1:30" ht="12.75">
      <c r="A31" s="3" t="s">
        <v>68</v>
      </c>
      <c r="B31" s="41">
        <f>+Allexp!D32/Allexp!$C32*100</f>
        <v>2.155313161596499</v>
      </c>
      <c r="C31" s="41"/>
      <c r="D31" s="41">
        <f>+Allexp!E32/Allexp!$C32*100</f>
        <v>5.644347570469365</v>
      </c>
      <c r="E31" s="41"/>
      <c r="F31" s="41">
        <f>+Allexp!F32/Allexp!$C32*100</f>
        <v>42.904777627499314</v>
      </c>
      <c r="G31" s="41"/>
      <c r="H31" s="41">
        <f>+Allexp!G32/Allexp!$C32*100</f>
        <v>9.802122928196422</v>
      </c>
      <c r="I31" s="41"/>
      <c r="J31" s="41">
        <f>+Allexp!H32/Allexp!$C32*100</f>
        <v>0.5240323784002826</v>
      </c>
      <c r="K31" s="41"/>
      <c r="L31" s="41">
        <f>+Allexp!I32/Allexp!$C32*100</f>
        <v>0.7037442682720458</v>
      </c>
      <c r="M31" s="41"/>
      <c r="N31" s="41">
        <f>+Allexp!J32/Allexp!$C32*100</f>
        <v>7.132885964953613</v>
      </c>
      <c r="O31" s="41"/>
      <c r="P31" s="41">
        <f>+Allexp!K32/Allexp!$C32*100</f>
        <v>7.21182858205061</v>
      </c>
      <c r="Q31" s="41"/>
      <c r="R31" s="41">
        <f>+Allexp!N32/Allexp!$C32*100</f>
        <v>1.9362652564730565</v>
      </c>
      <c r="S31" s="41"/>
      <c r="T31" s="41">
        <f>+Allexp!O32/Allexp!$C32*100</f>
        <v>21.909300693097226</v>
      </c>
      <c r="U31" s="41"/>
      <c r="V31" s="41">
        <f>+Allexp!P32/Allexp!$C32*100</f>
        <v>0.07538156899156746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 ht="12.75">
      <c r="A32" s="3" t="s">
        <v>69</v>
      </c>
      <c r="B32" s="41">
        <f>+Allexp!D33/Allexp!$C33*100</f>
        <v>2.1223055955496632</v>
      </c>
      <c r="C32" s="41"/>
      <c r="D32" s="41">
        <f>+Allexp!E33/Allexp!$C33*100</f>
        <v>6.812054420380655</v>
      </c>
      <c r="E32" s="41"/>
      <c r="F32" s="41">
        <f>+Allexp!F33/Allexp!$C33*100</f>
        <v>39.96050552652042</v>
      </c>
      <c r="G32" s="41"/>
      <c r="H32" s="41">
        <f>+Allexp!G33/Allexp!$C33*100</f>
        <v>9.697289097036952</v>
      </c>
      <c r="I32" s="41"/>
      <c r="J32" s="41">
        <f>+Allexp!H33/Allexp!$C33*100</f>
        <v>0.6945176976690814</v>
      </c>
      <c r="K32" s="41"/>
      <c r="L32" s="41">
        <f>+Allexp!I33/Allexp!$C33*100</f>
        <v>0.9133956498190696</v>
      </c>
      <c r="M32" s="41"/>
      <c r="N32" s="41">
        <f>+Allexp!J33/Allexp!$C33*100</f>
        <v>7.250930152936775</v>
      </c>
      <c r="O32" s="41"/>
      <c r="P32" s="41">
        <f>+Allexp!K33/Allexp!$C33*100</f>
        <v>6.824973935483233</v>
      </c>
      <c r="Q32" s="41"/>
      <c r="R32" s="41">
        <f>+Allexp!N33/Allexp!$C33*100</f>
        <v>1.824501627367213</v>
      </c>
      <c r="S32" s="41"/>
      <c r="T32" s="41">
        <f>+Allexp!O33/Allexp!$C33*100</f>
        <v>23.222588937120154</v>
      </c>
      <c r="U32" s="41"/>
      <c r="V32" s="41">
        <f>+Allexp!P33/Allexp!$C33*100</f>
        <v>0.09101731877921729</v>
      </c>
      <c r="W32" s="41"/>
      <c r="X32" s="41">
        <f>+Allexp!Q33/Allexp!$C33*100</f>
        <v>0.58592004133757</v>
      </c>
      <c r="Y32" s="3"/>
      <c r="Z32" s="3"/>
      <c r="AA32" s="3"/>
      <c r="AB32" s="3"/>
      <c r="AC32" s="3"/>
      <c r="AD32" s="3"/>
    </row>
    <row r="33" spans="1:30" ht="12.75">
      <c r="A33" s="3" t="s">
        <v>70</v>
      </c>
      <c r="B33" s="41">
        <f>+Allexp!D34/Allexp!$C34*100</f>
        <v>1.9840318599004183</v>
      </c>
      <c r="C33" s="41"/>
      <c r="D33" s="41">
        <f>+Allexp!E34/Allexp!$C34*100</f>
        <v>5.855620988550367</v>
      </c>
      <c r="E33" s="41"/>
      <c r="F33" s="41">
        <f>+Allexp!F34/Allexp!$C34*100</f>
        <v>44.10260122248984</v>
      </c>
      <c r="G33" s="41"/>
      <c r="H33" s="41">
        <f>+Allexp!G34/Allexp!$C34*100</f>
        <v>7.653164351358874</v>
      </c>
      <c r="I33" s="41"/>
      <c r="J33" s="41">
        <f>+Allexp!H34/Allexp!$C34*100</f>
        <v>3.250558294987613</v>
      </c>
      <c r="K33" s="41"/>
      <c r="L33" s="41">
        <f>+Allexp!I34/Allexp!$C34*100</f>
        <v>0.7767588809728246</v>
      </c>
      <c r="M33" s="41"/>
      <c r="N33" s="41">
        <f>+Allexp!J34/Allexp!$C34*100</f>
        <v>6.287841396288864</v>
      </c>
      <c r="O33" s="41"/>
      <c r="P33" s="41">
        <f>+Allexp!K34/Allexp!$C34*100</f>
        <v>6.12336876915426</v>
      </c>
      <c r="Q33" s="41"/>
      <c r="R33" s="41">
        <f>+Allexp!N34/Allexp!$C34*100</f>
        <v>2.672146926160307</v>
      </c>
      <c r="S33" s="41"/>
      <c r="T33" s="41">
        <f>+Allexp!O34/Allexp!$C34*100</f>
        <v>18.687485304572114</v>
      </c>
      <c r="U33" s="41"/>
      <c r="V33" s="41">
        <f>+Allexp!P34/Allexp!$C34*100</f>
        <v>0</v>
      </c>
      <c r="W33" s="41"/>
      <c r="X33" s="41">
        <f>+Allexp!Q34/Allexp!$C34*100</f>
        <v>2.606422005564526</v>
      </c>
      <c r="Y33" s="3"/>
      <c r="Z33" s="3"/>
      <c r="AA33" s="3"/>
      <c r="AB33" s="3"/>
      <c r="AC33" s="3"/>
      <c r="AD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 ht="12.75">
      <c r="A35" s="3" t="s">
        <v>71</v>
      </c>
      <c r="B35" s="41">
        <f>+Allexp!D36/Allexp!$C36*100</f>
        <v>2.5168556694580415</v>
      </c>
      <c r="C35" s="41"/>
      <c r="D35" s="41">
        <f>+Allexp!E36/Allexp!$C36*100</f>
        <v>7.7741556568979835</v>
      </c>
      <c r="E35" s="41"/>
      <c r="F35" s="41">
        <f>+Allexp!F36/Allexp!$C36*100</f>
        <v>42.41842037141792</v>
      </c>
      <c r="G35" s="41"/>
      <c r="H35" s="41">
        <f>+Allexp!G36/Allexp!$C36*100</f>
        <v>7.671799058986467</v>
      </c>
      <c r="I35" s="41"/>
      <c r="J35" s="41">
        <f>+Allexp!H36/Allexp!$C36*100</f>
        <v>0.35240382974338674</v>
      </c>
      <c r="K35" s="41"/>
      <c r="L35" s="41">
        <f>+Allexp!I36/Allexp!$C36*100</f>
        <v>0</v>
      </c>
      <c r="M35" s="41"/>
      <c r="N35" s="41">
        <f>+Allexp!J36/Allexp!$C36*100</f>
        <v>4.90134974257686</v>
      </c>
      <c r="O35" s="41"/>
      <c r="P35" s="41">
        <f>+Allexp!K36/Allexp!$C36*100</f>
        <v>7.556239372599283</v>
      </c>
      <c r="Q35" s="41"/>
      <c r="R35" s="41">
        <f>+Allexp!N36/Allexp!$C36*100</f>
        <v>2.9387442675569404</v>
      </c>
      <c r="S35" s="41"/>
      <c r="T35" s="41">
        <f>+Allexp!O36/Allexp!$C36*100</f>
        <v>23.232670555425102</v>
      </c>
      <c r="U35" s="41"/>
      <c r="V35" s="41">
        <f>+Allexp!P36/Allexp!$C36*100</f>
        <v>0.6373614753379986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 ht="12.75">
      <c r="A36" s="3" t="s">
        <v>72</v>
      </c>
      <c r="B36" s="41">
        <f>+Allexp!D37/Allexp!$C37*100</f>
        <v>2.8181012271051316</v>
      </c>
      <c r="C36" s="41"/>
      <c r="D36" s="41">
        <f>+Allexp!E37/Allexp!$C37*100</f>
        <v>6.684851768320639</v>
      </c>
      <c r="E36" s="41"/>
      <c r="F36" s="41">
        <f>+Allexp!F37/Allexp!$C37*100</f>
        <v>43.65755027672766</v>
      </c>
      <c r="G36" s="41"/>
      <c r="H36" s="41">
        <f>+Allexp!G37/Allexp!$C37*100</f>
        <v>10.103922966135238</v>
      </c>
      <c r="I36" s="41"/>
      <c r="J36" s="41">
        <f>+Allexp!H37/Allexp!$C37*100</f>
        <v>0.4530554737569897</v>
      </c>
      <c r="K36" s="41"/>
      <c r="L36" s="41">
        <f>+Allexp!I37/Allexp!$C37*100</f>
        <v>0.10622563594280843</v>
      </c>
      <c r="M36" s="41"/>
      <c r="N36" s="41">
        <f>+Allexp!J37/Allexp!$C37*100</f>
        <v>4.165033102803347</v>
      </c>
      <c r="O36" s="41"/>
      <c r="P36" s="41">
        <f>+Allexp!K37/Allexp!$C37*100</f>
        <v>7.330215372891267</v>
      </c>
      <c r="Q36" s="41"/>
      <c r="R36" s="41">
        <f>+Allexp!N37/Allexp!$C37*100</f>
        <v>4.084791470096454</v>
      </c>
      <c r="S36" s="41"/>
      <c r="T36" s="41">
        <f>+Allexp!O37/Allexp!$C37*100</f>
        <v>19.66247488869145</v>
      </c>
      <c r="U36" s="41"/>
      <c r="V36" s="41">
        <f>+Allexp!P37/Allexp!$C37*100</f>
        <v>0.09916837838206943</v>
      </c>
      <c r="W36" s="41"/>
      <c r="X36" s="41">
        <f>+Allexp!Q37/Allexp!$C37*100</f>
        <v>0.8346094391469357</v>
      </c>
      <c r="Y36" s="3"/>
      <c r="Z36" s="3"/>
      <c r="AA36" s="3"/>
      <c r="AB36" s="3"/>
      <c r="AC36" s="3"/>
      <c r="AD36" s="3"/>
    </row>
    <row r="37" spans="1:30" ht="12.75">
      <c r="A37" s="3" t="s">
        <v>73</v>
      </c>
      <c r="B37" s="41">
        <f>+Allexp!D38/Allexp!$C38*100</f>
        <v>2.3731726152036345</v>
      </c>
      <c r="C37" s="41"/>
      <c r="D37" s="41">
        <f>+Allexp!E38/Allexp!$C38*100</f>
        <v>6.307434815398527</v>
      </c>
      <c r="E37" s="41"/>
      <c r="F37" s="41">
        <f>+Allexp!F38/Allexp!$C38*100</f>
        <v>42.145748377786184</v>
      </c>
      <c r="G37" s="41"/>
      <c r="H37" s="41">
        <f>+Allexp!G38/Allexp!$C38*100</f>
        <v>9.296494061505493</v>
      </c>
      <c r="I37" s="41"/>
      <c r="J37" s="41">
        <f>+Allexp!H38/Allexp!$C38*100</f>
        <v>1.0589933920679349</v>
      </c>
      <c r="K37" s="41"/>
      <c r="L37" s="41">
        <f>+Allexp!I38/Allexp!$C38*100</f>
        <v>0.6986425436002889</v>
      </c>
      <c r="M37" s="41"/>
      <c r="N37" s="41">
        <f>+Allexp!J38/Allexp!$C38*100</f>
        <v>4.488278580240855</v>
      </c>
      <c r="O37" s="41"/>
      <c r="P37" s="41">
        <f>+Allexp!K38/Allexp!$C38*100</f>
        <v>5.826296281122234</v>
      </c>
      <c r="Q37" s="41"/>
      <c r="R37" s="41">
        <f>+Allexp!N38/Allexp!$C38*100</f>
        <v>1.4261492820413255</v>
      </c>
      <c r="S37" s="41"/>
      <c r="T37" s="41">
        <f>+Allexp!O38/Allexp!$C38*100</f>
        <v>22.17685567556911</v>
      </c>
      <c r="U37" s="41"/>
      <c r="V37" s="41">
        <f>+Allexp!P38/Allexp!$C38*100</f>
        <v>0.12055508644207878</v>
      </c>
      <c r="W37" s="41"/>
      <c r="X37" s="41">
        <f>+Allexp!Q38/Allexp!$C38*100</f>
        <v>4.0813792890223315</v>
      </c>
      <c r="Y37" s="3"/>
      <c r="Z37" s="3"/>
      <c r="AA37" s="3"/>
      <c r="AB37" s="3"/>
      <c r="AC37" s="3"/>
      <c r="AD37" s="3"/>
    </row>
    <row r="38" spans="1:30" ht="12.75">
      <c r="A38" s="8" t="s">
        <v>74</v>
      </c>
      <c r="B38" s="29">
        <f>+Allexp!D39/Allexp!$C39*100</f>
        <v>1.5471857770693924</v>
      </c>
      <c r="C38" s="29"/>
      <c r="D38" s="29">
        <f>+Allexp!E39/Allexp!$C39*100</f>
        <v>6.742095504732307</v>
      </c>
      <c r="E38" s="29"/>
      <c r="F38" s="29">
        <f>+Allexp!F39/Allexp!$C39*100</f>
        <v>46.33952074265499</v>
      </c>
      <c r="G38" s="29"/>
      <c r="H38" s="29">
        <f>+Allexp!G39/Allexp!$C39*100</f>
        <v>9.705431704057844</v>
      </c>
      <c r="I38" s="29"/>
      <c r="J38" s="29">
        <f>+Allexp!H39/Allexp!$C39*100</f>
        <v>0.30543683528928467</v>
      </c>
      <c r="K38" s="29"/>
      <c r="L38" s="29">
        <f>+Allexp!I39/Allexp!$C39*100</f>
        <v>0.8075312544931273</v>
      </c>
      <c r="M38" s="29"/>
      <c r="N38" s="29">
        <f>+Allexp!J39/Allexp!$C39*100</f>
        <v>5.648062215018142</v>
      </c>
      <c r="O38" s="29"/>
      <c r="P38" s="29">
        <f>+Allexp!K39/Allexp!$C39*100</f>
        <v>6.96841225891221</v>
      </c>
      <c r="Q38" s="29"/>
      <c r="R38" s="29">
        <f>+Allexp!N39/Allexp!$C39*100</f>
        <v>1.0028734344995844</v>
      </c>
      <c r="S38" s="29"/>
      <c r="T38" s="29">
        <f>+Allexp!O39/Allexp!$C39*100</f>
        <v>20.29713221063688</v>
      </c>
      <c r="U38" s="29"/>
      <c r="V38" s="29">
        <f>+Allexp!P39/Allexp!$C39*100</f>
        <v>0.0134027776014108</v>
      </c>
      <c r="W38" s="29"/>
      <c r="X38" s="29">
        <f>+Allexp!Q39/Allexp!$C39*100</f>
        <v>0.6229152850348146</v>
      </c>
      <c r="Y38" s="3"/>
      <c r="Z38" s="3"/>
      <c r="AA38" s="3"/>
      <c r="AB38" s="3"/>
      <c r="AC38" s="3"/>
      <c r="AD38" s="3"/>
    </row>
    <row r="39" spans="1:30" ht="12.75">
      <c r="A39" s="3" t="s">
        <v>207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35" t="s">
        <v>199</v>
      </c>
    </row>
  </sheetData>
  <sheetProtection password="CAF5" sheet="1"/>
  <mergeCells count="26">
    <mergeCell ref="D6:E6"/>
    <mergeCell ref="H8:I8"/>
    <mergeCell ref="H7:I7"/>
    <mergeCell ref="N8:O8"/>
    <mergeCell ref="N7:O7"/>
    <mergeCell ref="N6:O6"/>
    <mergeCell ref="L8:M8"/>
    <mergeCell ref="L7:M7"/>
    <mergeCell ref="A1:X1"/>
    <mergeCell ref="A3:X3"/>
    <mergeCell ref="A4:X4"/>
    <mergeCell ref="B8:C8"/>
    <mergeCell ref="B7:C7"/>
    <mergeCell ref="D8:E8"/>
    <mergeCell ref="D7:E7"/>
    <mergeCell ref="J8:K8"/>
    <mergeCell ref="J7:K7"/>
    <mergeCell ref="J6:K6"/>
    <mergeCell ref="P8:Q8"/>
    <mergeCell ref="P7:Q7"/>
    <mergeCell ref="V8:W8"/>
    <mergeCell ref="V7:W7"/>
    <mergeCell ref="R8:S8"/>
    <mergeCell ref="R7:S7"/>
    <mergeCell ref="T8:U8"/>
    <mergeCell ref="T7:U7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alignWithMargins="0">
    <oddHeader>&amp;R
</oddHeader>
    <oddFooter>&amp;L&amp;"Arial,Italic"&amp;9MSDE-DBS    10 / 2009 revised 1-20-2010&amp;C- 8 -&amp;R&amp;"Arial,Italic"&amp;9Selected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workbookViewId="0" topLeftCell="A11">
      <selection activeCell="F11" sqref="F11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  <col min="25" max="25" width="9.421875" style="0" customWidth="1"/>
  </cols>
  <sheetData>
    <row r="1" spans="1:24" ht="12.75">
      <c r="A1" s="209" t="s">
        <v>107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</row>
    <row r="3" spans="1:25" ht="12.75">
      <c r="A3" s="209" t="s">
        <v>192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13"/>
    </row>
    <row r="4" spans="1:25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115</v>
      </c>
      <c r="B6" s="3"/>
      <c r="C6" s="3"/>
      <c r="D6" s="212" t="s">
        <v>26</v>
      </c>
      <c r="E6" s="212"/>
      <c r="F6" s="212" t="s">
        <v>27</v>
      </c>
      <c r="G6" s="212"/>
      <c r="H6" s="212" t="s">
        <v>30</v>
      </c>
      <c r="I6" s="212"/>
      <c r="J6" s="212" t="s">
        <v>32</v>
      </c>
      <c r="K6" s="212"/>
      <c r="L6" s="3"/>
      <c r="M6" s="3"/>
      <c r="N6" s="212" t="s">
        <v>37</v>
      </c>
      <c r="O6" s="212"/>
      <c r="P6" s="3"/>
      <c r="Q6" s="3"/>
      <c r="R6" s="212" t="s">
        <v>36</v>
      </c>
      <c r="S6" s="212"/>
      <c r="T6" s="3"/>
      <c r="U6" s="3"/>
      <c r="V6" s="38"/>
      <c r="W6" s="6"/>
      <c r="X6" s="3"/>
    </row>
    <row r="7" spans="1:24" ht="12.75">
      <c r="A7" s="3" t="s">
        <v>35</v>
      </c>
      <c r="B7" s="209" t="s">
        <v>24</v>
      </c>
      <c r="C7" s="209"/>
      <c r="D7" s="209" t="s">
        <v>24</v>
      </c>
      <c r="E7" s="209"/>
      <c r="F7" s="209" t="s">
        <v>29</v>
      </c>
      <c r="G7" s="209"/>
      <c r="H7" s="209" t="s">
        <v>27</v>
      </c>
      <c r="I7" s="209"/>
      <c r="J7" s="209" t="s">
        <v>27</v>
      </c>
      <c r="K7" s="209"/>
      <c r="L7" s="209" t="s">
        <v>34</v>
      </c>
      <c r="M7" s="209"/>
      <c r="N7" s="209" t="s">
        <v>38</v>
      </c>
      <c r="O7" s="209"/>
      <c r="P7" s="209" t="s">
        <v>40</v>
      </c>
      <c r="Q7" s="209"/>
      <c r="R7" s="209" t="s">
        <v>41</v>
      </c>
      <c r="S7" s="209"/>
      <c r="T7" s="209" t="s">
        <v>43</v>
      </c>
      <c r="U7" s="209"/>
      <c r="V7" s="209" t="s">
        <v>104</v>
      </c>
      <c r="W7" s="209"/>
      <c r="X7" s="88" t="s">
        <v>150</v>
      </c>
    </row>
    <row r="8" spans="1:24" ht="13.5" thickBot="1">
      <c r="A8" s="4" t="s">
        <v>116</v>
      </c>
      <c r="B8" s="224" t="s">
        <v>25</v>
      </c>
      <c r="C8" s="224"/>
      <c r="D8" s="224" t="s">
        <v>25</v>
      </c>
      <c r="E8" s="224"/>
      <c r="F8" s="224" t="s">
        <v>28</v>
      </c>
      <c r="G8" s="224"/>
      <c r="H8" s="224" t="s">
        <v>31</v>
      </c>
      <c r="I8" s="224"/>
      <c r="J8" s="224" t="s">
        <v>33</v>
      </c>
      <c r="K8" s="224"/>
      <c r="L8" s="224" t="s">
        <v>35</v>
      </c>
      <c r="M8" s="224"/>
      <c r="N8" s="224" t="s">
        <v>39</v>
      </c>
      <c r="O8" s="224"/>
      <c r="P8" s="224" t="s">
        <v>39</v>
      </c>
      <c r="Q8" s="224"/>
      <c r="R8" s="224" t="s">
        <v>42</v>
      </c>
      <c r="S8" s="224"/>
      <c r="T8" s="224" t="s">
        <v>44</v>
      </c>
      <c r="U8" s="224"/>
      <c r="V8" s="224" t="s">
        <v>44</v>
      </c>
      <c r="W8" s="224"/>
      <c r="X8" s="7" t="s">
        <v>48</v>
      </c>
    </row>
    <row r="9" spans="1:24" s="21" customFormat="1" ht="12.75">
      <c r="A9" s="76" t="s">
        <v>76</v>
      </c>
      <c r="B9" s="44">
        <f>'Tbl 10'!C9/SUM('Tbl 10'!C9:N9)</f>
        <v>0.028284293395661422</v>
      </c>
      <c r="C9" s="44"/>
      <c r="D9" s="44">
        <f>'Tbl 10'!D9/SUM('Tbl 10'!C9:N9)</f>
        <v>0.06846134470812604</v>
      </c>
      <c r="E9" s="44"/>
      <c r="F9" s="44">
        <f>'Tbl 10'!E9/SUM('Tbl 10'!C9:N9)</f>
        <v>0.3822043536257068</v>
      </c>
      <c r="G9" s="44"/>
      <c r="H9" s="44">
        <f>'Tbl 10'!F9/SUM('Tbl 10'!C9:N9)</f>
        <v>0.02158187303729237</v>
      </c>
      <c r="I9" s="44"/>
      <c r="J9" s="44">
        <f>'Tbl 10'!G9/SUM('Tbl 10'!C9:N9)</f>
        <v>0.01444762261860288</v>
      </c>
      <c r="K9" s="44"/>
      <c r="L9" s="44">
        <f>'Tbl 10'!H9/SUM('Tbl 10'!C9:N9)</f>
        <v>0.10487376256887802</v>
      </c>
      <c r="M9" s="44"/>
      <c r="N9" s="44">
        <f>'Tbl 10'!I9/SUM('Tbl 10'!C9:N9)</f>
        <v>0.007775835202814258</v>
      </c>
      <c r="O9" s="44"/>
      <c r="P9" s="44">
        <f>'Tbl 10'!J9/SUM('Tbl 10'!C9:N9)</f>
        <v>0.005303159203620747</v>
      </c>
      <c r="Q9" s="44"/>
      <c r="R9" s="44">
        <f>'Tbl 10'!K9/SUM('Tbl 10'!C9:N9)</f>
        <v>0.047741149602414004</v>
      </c>
      <c r="S9" s="44"/>
      <c r="T9" s="44">
        <f>'Tbl 10'!L9/SUM('Tbl 10'!C9:N9)</f>
        <v>0.06712633233565274</v>
      </c>
      <c r="U9" s="44"/>
      <c r="V9" s="44">
        <f>'Tbl 10'!M9/SUM('Tbl 10'!C9:N9)</f>
        <v>0.020702283535542914</v>
      </c>
      <c r="W9" s="44"/>
      <c r="X9" s="44">
        <f>'Tbl 10'!N9/SUM('Tbl 10'!C9:N9)</f>
        <v>0.23149799016568787</v>
      </c>
    </row>
    <row r="10" spans="2:25" ht="12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 ht="12.75">
      <c r="A11" s="3" t="s">
        <v>52</v>
      </c>
      <c r="B11" s="41">
        <f>'Tbl 10'!C11/SUM('Tbl 10'!C11:N11)*100</f>
        <v>1.8800507876910961</v>
      </c>
      <c r="C11" s="41"/>
      <c r="D11" s="41">
        <f>'Tbl 10'!D11/SUM('Tbl 10'!C11:N11)*100</f>
        <v>6.098143110664911</v>
      </c>
      <c r="E11" s="41"/>
      <c r="F11" s="41">
        <f>'Tbl 10'!E11/SUM('Tbl 10'!C11:N11)*100</f>
        <v>37.12200835092566</v>
      </c>
      <c r="G11" s="41"/>
      <c r="H11" s="41">
        <f>'Tbl 10'!F11/SUM('Tbl 10'!C11:N11)*100</f>
        <v>2.6302168148396166</v>
      </c>
      <c r="I11" s="41"/>
      <c r="J11" s="41">
        <f>'Tbl 10'!G11/SUM('Tbl 10'!C11:N11)*100</f>
        <v>1.2162591202871902</v>
      </c>
      <c r="K11" s="41"/>
      <c r="L11" s="41">
        <f>'Tbl 10'!H11/SUM('Tbl 10'!C11:N11)*100</f>
        <v>11.266700506141742</v>
      </c>
      <c r="M11" s="41"/>
      <c r="N11" s="41">
        <f>'Tbl 10'!I11/SUM('Tbl 10'!C11:N11)*100</f>
        <v>0.49687481818974827</v>
      </c>
      <c r="O11" s="41"/>
      <c r="P11" s="41">
        <f>'Tbl 10'!J11/SUM('Tbl 10'!C11:N11)*100</f>
        <v>0.49461686301110275</v>
      </c>
      <c r="Q11" s="41"/>
      <c r="R11" s="41">
        <f>'Tbl 10'!K11/SUM('Tbl 10'!C11:N11)*100</f>
        <v>5.13027210216765</v>
      </c>
      <c r="S11" s="41"/>
      <c r="T11" s="41">
        <f>'Tbl 10'!L11/SUM('Tbl 10'!C11:N11)*100</f>
        <v>6.829278145909226</v>
      </c>
      <c r="U11" s="41"/>
      <c r="V11" s="41">
        <f>'Tbl 10'!M11/SUM('Tbl 10'!C11:N11)*100</f>
        <v>1.4392762935294643</v>
      </c>
      <c r="W11" s="41"/>
      <c r="X11" s="41">
        <f>'Tbl 10'!N11/SUM('Tbl 10'!C11:N11)*100</f>
        <v>25.396303086642607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53</v>
      </c>
      <c r="B12" s="41">
        <f>'Tbl 10'!C12/SUM('Tbl 10'!C12:N12)*100</f>
        <v>2.900362958437442</v>
      </c>
      <c r="C12" s="41"/>
      <c r="D12" s="41">
        <f>'Tbl 10'!D12/SUM('Tbl 10'!C12:N12)*100</f>
        <v>6.834584384237449</v>
      </c>
      <c r="E12" s="41"/>
      <c r="F12" s="41">
        <f>'Tbl 10'!E12/SUM('Tbl 10'!C12:N12)*100</f>
        <v>40.30743199626778</v>
      </c>
      <c r="G12" s="41"/>
      <c r="H12" s="41">
        <f>'Tbl 10'!F12/SUM('Tbl 10'!C12:N12)*100</f>
        <v>1.7149160565103148</v>
      </c>
      <c r="I12" s="41"/>
      <c r="J12" s="41">
        <f>'Tbl 10'!G12/SUM('Tbl 10'!C12:N12)*100</f>
        <v>1.2488309293142885</v>
      </c>
      <c r="K12" s="41"/>
      <c r="L12" s="41">
        <f>'Tbl 10'!H12/SUM('Tbl 10'!C12:N12)*100</f>
        <v>9.970232420530346</v>
      </c>
      <c r="M12" s="41"/>
      <c r="N12" s="41">
        <f>'Tbl 10'!I12/SUM('Tbl 10'!C12:N12)*100</f>
        <v>0.5254858126954324</v>
      </c>
      <c r="O12" s="41"/>
      <c r="P12" s="41">
        <f>'Tbl 10'!J12/SUM('Tbl 10'!C12:N12)*100</f>
        <v>0</v>
      </c>
      <c r="Q12" s="41"/>
      <c r="R12" s="41">
        <f>'Tbl 10'!K12/SUM('Tbl 10'!C12:N12)*100</f>
        <v>4.474072789092618</v>
      </c>
      <c r="S12" s="41"/>
      <c r="T12" s="41">
        <f>'Tbl 10'!L12/SUM('Tbl 10'!C12:N12)*100</f>
        <v>7.145130516353425</v>
      </c>
      <c r="U12" s="41"/>
      <c r="V12" s="41">
        <f>'Tbl 10'!M12/SUM('Tbl 10'!C12:N12)*100</f>
        <v>1.4674807120205504</v>
      </c>
      <c r="W12" s="41"/>
      <c r="X12" s="41">
        <f>'Tbl 10'!N12/SUM('Tbl 10'!C12:N12)*100</f>
        <v>23.411471424540355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75</v>
      </c>
      <c r="B13" s="41">
        <f>'Tbl 10'!C13/SUM('Tbl 10'!C13:N13)*100</f>
        <v>5.039796271893056</v>
      </c>
      <c r="C13" s="41"/>
      <c r="D13" s="41">
        <f>'Tbl 10'!D13/SUM('Tbl 10'!C13:N13)*100</f>
        <v>7.214431224025668</v>
      </c>
      <c r="E13" s="41"/>
      <c r="F13" s="41">
        <f>'Tbl 10'!E13/SUM('Tbl 10'!C13:N13)*100</f>
        <v>33.485214787258144</v>
      </c>
      <c r="G13" s="41"/>
      <c r="H13" s="41">
        <f>'Tbl 10'!F13/SUM('Tbl 10'!C13:N13)*100</f>
        <v>2.5158873405221414</v>
      </c>
      <c r="I13" s="41"/>
      <c r="J13" s="41">
        <f>'Tbl 10'!G13/SUM('Tbl 10'!C13:N13)*100</f>
        <v>4.407607376291442</v>
      </c>
      <c r="K13" s="41"/>
      <c r="L13" s="41">
        <f>'Tbl 10'!H13/SUM('Tbl 10'!C13:N13)*100</f>
        <v>13.428651612897363</v>
      </c>
      <c r="M13" s="41"/>
      <c r="N13" s="41">
        <f>'Tbl 10'!I13/SUM('Tbl 10'!C13:N13)*100</f>
        <v>1.2730093398760827</v>
      </c>
      <c r="O13" s="41"/>
      <c r="P13" s="41">
        <f>'Tbl 10'!J13/SUM('Tbl 10'!C13:N13)*100</f>
        <v>0</v>
      </c>
      <c r="Q13" s="41"/>
      <c r="R13" s="41">
        <f>'Tbl 10'!K13/SUM('Tbl 10'!C13:N13)*100</f>
        <v>3.065993715727328</v>
      </c>
      <c r="S13" s="41"/>
      <c r="T13" s="41">
        <f>'Tbl 10'!L13/SUM('Tbl 10'!C13:N13)*100</f>
        <v>6.758898719868475</v>
      </c>
      <c r="U13" s="41"/>
      <c r="V13" s="41">
        <f>'Tbl 10'!M13/SUM('Tbl 10'!C13:N13)*100</f>
        <v>2.1156073763988803</v>
      </c>
      <c r="W13" s="41"/>
      <c r="X13" s="41">
        <f>'Tbl 10'!N13/SUM('Tbl 10'!C13:N13)*100</f>
        <v>20.694902235241397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54</v>
      </c>
      <c r="B14" s="41">
        <f>'Tbl 10'!C14/SUM('Tbl 10'!C14:N14)*100</f>
        <v>2.9898159565814377</v>
      </c>
      <c r="C14" s="41"/>
      <c r="D14" s="41">
        <f>'Tbl 10'!D14/SUM('Tbl 10'!C14:N14)*100</f>
        <v>6.334313778513459</v>
      </c>
      <c r="E14" s="41"/>
      <c r="F14" s="41">
        <f>'Tbl 10'!E14/SUM('Tbl 10'!C14:N14)*100</f>
        <v>36.51990003096857</v>
      </c>
      <c r="G14" s="41"/>
      <c r="H14" s="41">
        <f>'Tbl 10'!F14/SUM('Tbl 10'!C14:N14)*100</f>
        <v>2.080018393142157</v>
      </c>
      <c r="I14" s="41"/>
      <c r="J14" s="41">
        <f>'Tbl 10'!G14/SUM('Tbl 10'!C14:N14)*100</f>
        <v>0.8975465976020262</v>
      </c>
      <c r="K14" s="41"/>
      <c r="L14" s="41">
        <f>'Tbl 10'!H14/SUM('Tbl 10'!C14:N14)*100</f>
        <v>10.530484098202477</v>
      </c>
      <c r="M14" s="41"/>
      <c r="N14" s="41">
        <f>'Tbl 10'!I14/SUM('Tbl 10'!C14:N14)*100</f>
        <v>0.6422819446726284</v>
      </c>
      <c r="O14" s="41"/>
      <c r="P14" s="41">
        <f>'Tbl 10'!J14/SUM('Tbl 10'!C14:N14)*100</f>
        <v>1.0962532058141417</v>
      </c>
      <c r="Q14" s="41"/>
      <c r="R14" s="41">
        <f>'Tbl 10'!K14/SUM('Tbl 10'!C14:N14)*100</f>
        <v>3.8247577585356525</v>
      </c>
      <c r="S14" s="41"/>
      <c r="T14" s="41">
        <f>'Tbl 10'!L14/SUM('Tbl 10'!C14:N14)*100</f>
        <v>6.872461506734706</v>
      </c>
      <c r="U14" s="41"/>
      <c r="V14" s="41">
        <f>'Tbl 10'!M14/SUM('Tbl 10'!C14:N14)*100</f>
        <v>2.1690383458940987</v>
      </c>
      <c r="W14" s="41"/>
      <c r="X14" s="41">
        <f>'Tbl 10'!N14/SUM('Tbl 10'!C14:N14)*100</f>
        <v>26.043128383338633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55</v>
      </c>
      <c r="B15" s="41">
        <f>'Tbl 10'!C15/SUM('Tbl 10'!C15:N15)*100</f>
        <v>2.5286205003256663</v>
      </c>
      <c r="C15" s="41"/>
      <c r="D15" s="41">
        <f>'Tbl 10'!D15/SUM('Tbl 10'!C15:N15)*100</f>
        <v>5.493740301228226</v>
      </c>
      <c r="E15" s="41"/>
      <c r="F15" s="41">
        <f>'Tbl 10'!E15/SUM('Tbl 10'!C15:N15)*100</f>
        <v>40.941001320224835</v>
      </c>
      <c r="G15" s="41"/>
      <c r="H15" s="41">
        <f>'Tbl 10'!F15/SUM('Tbl 10'!C15:N15)*100</f>
        <v>1.651117779915322</v>
      </c>
      <c r="I15" s="41"/>
      <c r="J15" s="41">
        <f>'Tbl 10'!G15/SUM('Tbl 10'!C15:N15)*100</f>
        <v>0.42040444076070893</v>
      </c>
      <c r="K15" s="41"/>
      <c r="L15" s="41">
        <f>'Tbl 10'!H15/SUM('Tbl 10'!C15:N15)*100</f>
        <v>10.870365334859745</v>
      </c>
      <c r="M15" s="41"/>
      <c r="N15" s="41">
        <f>'Tbl 10'!I15/SUM('Tbl 10'!C15:N15)*100</f>
        <v>0.6186395411431561</v>
      </c>
      <c r="O15" s="41"/>
      <c r="P15" s="41">
        <f>'Tbl 10'!J15/SUM('Tbl 10'!C15:N15)*100</f>
        <v>0.5623858158339258</v>
      </c>
      <c r="Q15" s="41"/>
      <c r="R15" s="41">
        <f>'Tbl 10'!K15/SUM('Tbl 10'!C15:N15)*100</f>
        <v>5.961810279813585</v>
      </c>
      <c r="S15" s="41"/>
      <c r="T15" s="41">
        <f>'Tbl 10'!L15/SUM('Tbl 10'!C15:N15)*100</f>
        <v>7.7150075093918815</v>
      </c>
      <c r="U15" s="41"/>
      <c r="V15" s="41">
        <f>'Tbl 10'!M15/SUM('Tbl 10'!C15:N15)*100</f>
        <v>1.6709965643718472</v>
      </c>
      <c r="W15" s="41"/>
      <c r="X15" s="41">
        <f>'Tbl 10'!N15/SUM('Tbl 10'!C15:N15)*100</f>
        <v>21.565910612131102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 ht="12.75">
      <c r="A17" s="3" t="s">
        <v>56</v>
      </c>
      <c r="B17" s="41">
        <f>'Tbl 10'!C17/SUM('Tbl 10'!C17:N17)*100</f>
        <v>2.7122114266636497</v>
      </c>
      <c r="C17" s="41"/>
      <c r="D17" s="41">
        <f>'Tbl 10'!D17/SUM('Tbl 10'!C17:N17)*100</f>
        <v>7.160919502893227</v>
      </c>
      <c r="E17" s="41"/>
      <c r="F17" s="41">
        <f>'Tbl 10'!E17/SUM('Tbl 10'!C17:N17)*100</f>
        <v>40.23949688890458</v>
      </c>
      <c r="G17" s="41"/>
      <c r="H17" s="41">
        <f>'Tbl 10'!F17/SUM('Tbl 10'!C17:N17)*100</f>
        <v>2.6947627094441318</v>
      </c>
      <c r="I17" s="41"/>
      <c r="J17" s="41">
        <f>'Tbl 10'!G17/SUM('Tbl 10'!C17:N17)*100</f>
        <v>1.5981765580630465</v>
      </c>
      <c r="K17" s="41"/>
      <c r="L17" s="41">
        <f>'Tbl 10'!H17/SUM('Tbl 10'!C17:N17)*100</f>
        <v>8.614073922204147</v>
      </c>
      <c r="M17" s="41"/>
      <c r="N17" s="41">
        <f>'Tbl 10'!I17/SUM('Tbl 10'!C17:N17)*100</f>
        <v>1.3039968237991422</v>
      </c>
      <c r="O17" s="41"/>
      <c r="P17" s="41">
        <f>'Tbl 10'!J17/SUM('Tbl 10'!C17:N17)*100</f>
        <v>0.9928750740649944</v>
      </c>
      <c r="Q17" s="41"/>
      <c r="R17" s="41">
        <f>'Tbl 10'!K17/SUM('Tbl 10'!C17:N17)*100</f>
        <v>6.192460683243475</v>
      </c>
      <c r="S17" s="41"/>
      <c r="T17" s="41">
        <f>'Tbl 10'!L17/SUM('Tbl 10'!C17:N17)*100</f>
        <v>5.906401007020003</v>
      </c>
      <c r="U17" s="41"/>
      <c r="V17" s="41">
        <f>'Tbl 10'!M17/SUM('Tbl 10'!C17:N17)*100</f>
        <v>1.1512013625751394</v>
      </c>
      <c r="W17" s="41"/>
      <c r="X17" s="41">
        <f>'Tbl 10'!N17/SUM('Tbl 10'!C17:N17)*100</f>
        <v>21.43342404112448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57</v>
      </c>
      <c r="B18" s="41">
        <f>'Tbl 10'!C18/SUM('Tbl 10'!C18:N18)*100</f>
        <v>1.737843935898909</v>
      </c>
      <c r="C18" s="41"/>
      <c r="D18" s="41">
        <f>'Tbl 10'!D18/SUM('Tbl 10'!C18:N18)*100</f>
        <v>7.668566573154465</v>
      </c>
      <c r="E18" s="41"/>
      <c r="F18" s="41">
        <f>'Tbl 10'!E18/SUM('Tbl 10'!C18:N18)*100</f>
        <v>40.34630671575179</v>
      </c>
      <c r="G18" s="41"/>
      <c r="H18" s="41">
        <f>'Tbl 10'!F18/SUM('Tbl 10'!C18:N18)*100</f>
        <v>2.1732781916797195</v>
      </c>
      <c r="I18" s="41"/>
      <c r="J18" s="41">
        <f>'Tbl 10'!G18/SUM('Tbl 10'!C18:N18)*100</f>
        <v>0.5728270508930801</v>
      </c>
      <c r="K18" s="41"/>
      <c r="L18" s="41">
        <f>'Tbl 10'!H18/SUM('Tbl 10'!C18:N18)*100</f>
        <v>9.082222277091413</v>
      </c>
      <c r="M18" s="41"/>
      <c r="N18" s="41">
        <f>'Tbl 10'!I18/SUM('Tbl 10'!C18:N18)*100</f>
        <v>0.40320439325610247</v>
      </c>
      <c r="O18" s="41"/>
      <c r="P18" s="41">
        <f>'Tbl 10'!J18/SUM('Tbl 10'!C18:N18)*100</f>
        <v>0.9134104745786289</v>
      </c>
      <c r="Q18" s="41"/>
      <c r="R18" s="41">
        <f>'Tbl 10'!K18/SUM('Tbl 10'!C18:N18)*100</f>
        <v>6.178170625626985</v>
      </c>
      <c r="S18" s="41"/>
      <c r="T18" s="41">
        <f>'Tbl 10'!L18/SUM('Tbl 10'!C18:N18)*100</f>
        <v>7.42293972497995</v>
      </c>
      <c r="U18" s="41"/>
      <c r="V18" s="41">
        <f>'Tbl 10'!M18/SUM('Tbl 10'!C18:N18)*100</f>
        <v>1.9950138562441426</v>
      </c>
      <c r="W18" s="41"/>
      <c r="X18" s="41">
        <f>'Tbl 10'!N18/SUM('Tbl 10'!C18:N18)*100</f>
        <v>21.50621618084481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58</v>
      </c>
      <c r="B19" s="41">
        <f>'Tbl 10'!C19/SUM('Tbl 10'!C19:N19)*100</f>
        <v>2.5072024309992873</v>
      </c>
      <c r="C19" s="41"/>
      <c r="D19" s="41">
        <f>'Tbl 10'!D19/SUM('Tbl 10'!C19:N19)*100</f>
        <v>7.501030641326843</v>
      </c>
      <c r="E19" s="41"/>
      <c r="F19" s="41">
        <f>'Tbl 10'!E19/SUM('Tbl 10'!C19:N19)*100</f>
        <v>37.46893440637543</v>
      </c>
      <c r="G19" s="41"/>
      <c r="H19" s="41">
        <f>'Tbl 10'!F19/SUM('Tbl 10'!C19:N19)*100</f>
        <v>1.8346674994425733</v>
      </c>
      <c r="I19" s="41"/>
      <c r="J19" s="41">
        <f>'Tbl 10'!G19/SUM('Tbl 10'!C19:N19)*100</f>
        <v>0.9713138466585886</v>
      </c>
      <c r="K19" s="41"/>
      <c r="L19" s="41">
        <f>'Tbl 10'!H19/SUM('Tbl 10'!C19:N19)*100</f>
        <v>11.47592531381436</v>
      </c>
      <c r="M19" s="41"/>
      <c r="N19" s="41">
        <f>'Tbl 10'!I19/SUM('Tbl 10'!C19:N19)*100</f>
        <v>0.5023651256425159</v>
      </c>
      <c r="O19" s="41"/>
      <c r="P19" s="41">
        <f>'Tbl 10'!J19/SUM('Tbl 10'!C19:N19)*100</f>
        <v>0.8564706599688267</v>
      </c>
      <c r="Q19" s="41"/>
      <c r="R19" s="41">
        <f>'Tbl 10'!K19/SUM('Tbl 10'!C19:N19)*100</f>
        <v>5.230751227015434</v>
      </c>
      <c r="S19" s="41"/>
      <c r="T19" s="41">
        <f>'Tbl 10'!L19/SUM('Tbl 10'!C19:N19)*100</f>
        <v>6.98830736541317</v>
      </c>
      <c r="U19" s="41"/>
      <c r="V19" s="41">
        <f>'Tbl 10'!M19/SUM('Tbl 10'!C19:N19)*100</f>
        <v>2.3200366595482125</v>
      </c>
      <c r="W19" s="41"/>
      <c r="X19" s="41">
        <f>'Tbl 10'!N19/SUM('Tbl 10'!C19:N19)*100</f>
        <v>22.34299482379476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59</v>
      </c>
      <c r="B20" s="41">
        <f>'Tbl 10'!C20/SUM('Tbl 10'!C20:N20)*100</f>
        <v>2.6477128747336147</v>
      </c>
      <c r="C20" s="41"/>
      <c r="D20" s="41">
        <f>'Tbl 10'!D20/SUM('Tbl 10'!C20:N20)*100</f>
        <v>7.082772883689027</v>
      </c>
      <c r="E20" s="41"/>
      <c r="F20" s="41">
        <f>'Tbl 10'!E20/SUM('Tbl 10'!C20:N20)*100</f>
        <v>39.70713176584509</v>
      </c>
      <c r="G20" s="41"/>
      <c r="H20" s="41">
        <f>'Tbl 10'!F20/SUM('Tbl 10'!C20:N20)*100</f>
        <v>3.1482064720378373</v>
      </c>
      <c r="I20" s="41"/>
      <c r="J20" s="41">
        <f>'Tbl 10'!G20/SUM('Tbl 10'!C20:N20)*100</f>
        <v>0.6392336929859261</v>
      </c>
      <c r="K20" s="41"/>
      <c r="L20" s="41">
        <f>'Tbl 10'!H20/SUM('Tbl 10'!C20:N20)*100</f>
        <v>8.866928901984519</v>
      </c>
      <c r="M20" s="41"/>
      <c r="N20" s="41">
        <f>'Tbl 10'!I20/SUM('Tbl 10'!C20:N20)*100</f>
        <v>0.9694112436662776</v>
      </c>
      <c r="O20" s="41"/>
      <c r="P20" s="41">
        <f>'Tbl 10'!J20/SUM('Tbl 10'!C20:N20)*100</f>
        <v>0.7639151922904027</v>
      </c>
      <c r="Q20" s="41"/>
      <c r="R20" s="41">
        <f>'Tbl 10'!K20/SUM('Tbl 10'!C20:N20)*100</f>
        <v>6.991887661120624</v>
      </c>
      <c r="S20" s="41"/>
      <c r="T20" s="41">
        <f>'Tbl 10'!L20/SUM('Tbl 10'!C20:N20)*100</f>
        <v>7.34485539783514</v>
      </c>
      <c r="U20" s="41"/>
      <c r="V20" s="41">
        <f>'Tbl 10'!M20/SUM('Tbl 10'!C20:N20)*100</f>
        <v>2.3923378713628534</v>
      </c>
      <c r="W20" s="41"/>
      <c r="X20" s="41">
        <f>'Tbl 10'!N20/SUM('Tbl 10'!C20:N20)*100</f>
        <v>19.445606042448695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60</v>
      </c>
      <c r="B21" s="41">
        <f>'Tbl 10'!C21/SUM('Tbl 10'!C21:N21)*100</f>
        <v>2.6236957701181063</v>
      </c>
      <c r="C21" s="41"/>
      <c r="D21" s="41">
        <f>'Tbl 10'!D21/SUM('Tbl 10'!C21:N21)*100</f>
        <v>7.315623466786804</v>
      </c>
      <c r="E21" s="41"/>
      <c r="F21" s="41">
        <f>'Tbl 10'!E21/SUM('Tbl 10'!C21:N21)*100</f>
        <v>38.7966626407504</v>
      </c>
      <c r="G21" s="41"/>
      <c r="H21" s="41">
        <f>'Tbl 10'!F21/SUM('Tbl 10'!C21:N21)*100</f>
        <v>2.6672008999734036</v>
      </c>
      <c r="I21" s="41"/>
      <c r="J21" s="41">
        <f>'Tbl 10'!G21/SUM('Tbl 10'!C21:N21)*100</f>
        <v>1.426350675473694</v>
      </c>
      <c r="K21" s="41"/>
      <c r="L21" s="41">
        <f>'Tbl 10'!H21/SUM('Tbl 10'!C21:N21)*100</f>
        <v>9.286003456110862</v>
      </c>
      <c r="M21" s="41"/>
      <c r="N21" s="41">
        <f>'Tbl 10'!I21/SUM('Tbl 10'!C21:N21)*100</f>
        <v>0.9064811329570176</v>
      </c>
      <c r="O21" s="41"/>
      <c r="P21" s="41">
        <f>'Tbl 10'!J21/SUM('Tbl 10'!C21:N21)*100</f>
        <v>0.7259114797544457</v>
      </c>
      <c r="Q21" s="41"/>
      <c r="R21" s="41">
        <f>'Tbl 10'!K21/SUM('Tbl 10'!C21:N21)*100</f>
        <v>5.502637599839251</v>
      </c>
      <c r="S21" s="41"/>
      <c r="T21" s="41">
        <f>'Tbl 10'!L21/SUM('Tbl 10'!C21:N21)*100</f>
        <v>6.5571499417271735</v>
      </c>
      <c r="U21" s="41"/>
      <c r="V21" s="41">
        <f>'Tbl 10'!M21/SUM('Tbl 10'!C21:N21)*100</f>
        <v>1.4795951111535242</v>
      </c>
      <c r="W21" s="41"/>
      <c r="X21" s="41">
        <f>'Tbl 10'!N21/SUM('Tbl 10'!C21:N21)*100</f>
        <v>22.712687825355292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61</v>
      </c>
      <c r="B23" s="41">
        <f>'Tbl 10'!C23/SUM('Tbl 10'!C23:N23)*100</f>
        <v>1.796779147342708</v>
      </c>
      <c r="C23" s="41"/>
      <c r="D23" s="41">
        <f>'Tbl 10'!D23/SUM('Tbl 10'!C23:N23)*100</f>
        <v>6.961561863387184</v>
      </c>
      <c r="E23" s="41"/>
      <c r="F23" s="41">
        <f>'Tbl 10'!E23/SUM('Tbl 10'!C23:N23)*100</f>
        <v>40.66918049940537</v>
      </c>
      <c r="G23" s="41"/>
      <c r="H23" s="41">
        <f>'Tbl 10'!F23/SUM('Tbl 10'!C23:N23)*100</f>
        <v>2.4608272551817354</v>
      </c>
      <c r="I23" s="41"/>
      <c r="J23" s="41">
        <f>'Tbl 10'!G23/SUM('Tbl 10'!C23:N23)*100</f>
        <v>0.5032268441445523</v>
      </c>
      <c r="K23" s="41"/>
      <c r="L23" s="41">
        <f>'Tbl 10'!H23/SUM('Tbl 10'!C23:N23)*100</f>
        <v>8.541097166759288</v>
      </c>
      <c r="M23" s="41"/>
      <c r="N23" s="41">
        <f>'Tbl 10'!I23/SUM('Tbl 10'!C23:N23)*100</f>
        <v>0.5985273450835304</v>
      </c>
      <c r="O23" s="41"/>
      <c r="P23" s="41">
        <f>'Tbl 10'!J23/SUM('Tbl 10'!C23:N23)*100</f>
        <v>1.0654557013825876</v>
      </c>
      <c r="Q23" s="41"/>
      <c r="R23" s="41">
        <f>'Tbl 10'!K23/SUM('Tbl 10'!C23:N23)*100</f>
        <v>3.964522396996114</v>
      </c>
      <c r="S23" s="41"/>
      <c r="T23" s="41">
        <f>'Tbl 10'!L23/SUM('Tbl 10'!C23:N23)*100</f>
        <v>7.076765045457196</v>
      </c>
      <c r="U23" s="41"/>
      <c r="V23" s="41">
        <f>'Tbl 10'!M23/SUM('Tbl 10'!C23:N23)*100</f>
        <v>2.333364239620061</v>
      </c>
      <c r="W23" s="41"/>
      <c r="X23" s="41">
        <f>'Tbl 10'!N23/SUM('Tbl 10'!C23:N23)*100</f>
        <v>24.028692495239653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62</v>
      </c>
      <c r="B24" s="41">
        <f>'Tbl 10'!C24/SUM('Tbl 10'!C24:N24)*100</f>
        <v>2.003624721503844</v>
      </c>
      <c r="C24" s="41"/>
      <c r="D24" s="41">
        <f>'Tbl 10'!D24/SUM('Tbl 10'!C24:N24)*100</f>
        <v>5.141875282370342</v>
      </c>
      <c r="E24" s="41"/>
      <c r="F24" s="41">
        <f>'Tbl 10'!E24/SUM('Tbl 10'!C24:N24)*100</f>
        <v>40.81781084996627</v>
      </c>
      <c r="G24" s="41"/>
      <c r="H24" s="41">
        <f>'Tbl 10'!F24/SUM('Tbl 10'!C24:N24)*100</f>
        <v>2.6449957787505034</v>
      </c>
      <c r="I24" s="41"/>
      <c r="J24" s="41">
        <f>'Tbl 10'!G24/SUM('Tbl 10'!C24:N24)*100</f>
        <v>0.8104887831886084</v>
      </c>
      <c r="K24" s="41"/>
      <c r="L24" s="41">
        <f>'Tbl 10'!H24/SUM('Tbl 10'!C24:N24)*100</f>
        <v>7.387168376107158</v>
      </c>
      <c r="M24" s="41"/>
      <c r="N24" s="41">
        <f>'Tbl 10'!I24/SUM('Tbl 10'!C24:N24)*100</f>
        <v>1.3172617462244305</v>
      </c>
      <c r="O24" s="41"/>
      <c r="P24" s="41">
        <f>'Tbl 10'!J24/SUM('Tbl 10'!C24:N24)*100</f>
        <v>0.7873908472852326</v>
      </c>
      <c r="Q24" s="41"/>
      <c r="R24" s="41">
        <f>'Tbl 10'!K24/SUM('Tbl 10'!C24:N24)*100</f>
        <v>7.916262687767644</v>
      </c>
      <c r="S24" s="41"/>
      <c r="T24" s="41">
        <f>'Tbl 10'!L24/SUM('Tbl 10'!C24:N24)*100</f>
        <v>7.156599072809727</v>
      </c>
      <c r="U24" s="41"/>
      <c r="V24" s="41">
        <f>'Tbl 10'!M24/SUM('Tbl 10'!C24:N24)*100</f>
        <v>1.6011533042433905</v>
      </c>
      <c r="W24" s="41"/>
      <c r="X24" s="41">
        <f>'Tbl 10'!N24/SUM('Tbl 10'!C24:N24)*100</f>
        <v>22.41536854978284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63</v>
      </c>
      <c r="B25" s="41">
        <f>'Tbl 10'!C25/SUM('Tbl 10'!C25:N25)*100</f>
        <v>2.461165455786057</v>
      </c>
      <c r="C25" s="41"/>
      <c r="D25" s="41">
        <f>'Tbl 10'!D25/SUM('Tbl 10'!C25:N25)*100</f>
        <v>5.900023651930559</v>
      </c>
      <c r="E25" s="41"/>
      <c r="F25" s="41">
        <f>'Tbl 10'!E25/SUM('Tbl 10'!C25:N25)*100</f>
        <v>39.73882418592378</v>
      </c>
      <c r="G25" s="41"/>
      <c r="H25" s="41">
        <f>'Tbl 10'!F25/SUM('Tbl 10'!C25:N25)*100</f>
        <v>2.361545799530579</v>
      </c>
      <c r="I25" s="41"/>
      <c r="J25" s="41">
        <f>'Tbl 10'!G25/SUM('Tbl 10'!C25:N25)*100</f>
        <v>0.39577255240005094</v>
      </c>
      <c r="K25" s="41"/>
      <c r="L25" s="41">
        <f>'Tbl 10'!H25/SUM('Tbl 10'!C25:N25)*100</f>
        <v>8.77585344250159</v>
      </c>
      <c r="M25" s="41"/>
      <c r="N25" s="41">
        <f>'Tbl 10'!I25/SUM('Tbl 10'!C25:N25)*100</f>
        <v>0.36588463773304614</v>
      </c>
      <c r="O25" s="41"/>
      <c r="P25" s="41">
        <f>'Tbl 10'!J25/SUM('Tbl 10'!C25:N25)*100</f>
        <v>0.7394808719244869</v>
      </c>
      <c r="Q25" s="41"/>
      <c r="R25" s="41">
        <f>'Tbl 10'!K25/SUM('Tbl 10'!C25:N25)*100</f>
        <v>6.198270735105133</v>
      </c>
      <c r="S25" s="41"/>
      <c r="T25" s="41">
        <f>'Tbl 10'!L25/SUM('Tbl 10'!C25:N25)*100</f>
        <v>6.428688412287438</v>
      </c>
      <c r="U25" s="41"/>
      <c r="V25" s="41">
        <f>'Tbl 10'!M25/SUM('Tbl 10'!C25:N25)*100</f>
        <v>2.412408988447699</v>
      </c>
      <c r="W25" s="41"/>
      <c r="X25" s="41">
        <f>'Tbl 10'!N25/SUM('Tbl 10'!C25:N25)*100</f>
        <v>24.222081266429583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64</v>
      </c>
      <c r="B26" s="41">
        <f>'Tbl 10'!C26/SUM('Tbl 10'!C26:N26)*100</f>
        <v>1.5779628751818295</v>
      </c>
      <c r="C26" s="41"/>
      <c r="D26" s="41">
        <f>'Tbl 10'!D26/SUM('Tbl 10'!C26:N26)*100</f>
        <v>7.236918591016211</v>
      </c>
      <c r="E26" s="41"/>
      <c r="F26" s="41">
        <f>'Tbl 10'!E26/SUM('Tbl 10'!C26:N26)*100</f>
        <v>39.79072259153922</v>
      </c>
      <c r="G26" s="41"/>
      <c r="H26" s="41">
        <f>'Tbl 10'!F26/SUM('Tbl 10'!C26:N26)*100</f>
        <v>1.9909346755513484</v>
      </c>
      <c r="I26" s="41"/>
      <c r="J26" s="41">
        <f>'Tbl 10'!G26/SUM('Tbl 10'!C26:N26)*100</f>
        <v>0.6011056154917029</v>
      </c>
      <c r="K26" s="41"/>
      <c r="L26" s="41">
        <f>'Tbl 10'!H26/SUM('Tbl 10'!C26:N26)*100</f>
        <v>12.216239204419068</v>
      </c>
      <c r="M26" s="41"/>
      <c r="N26" s="41">
        <f>'Tbl 10'!I26/SUM('Tbl 10'!C26:N26)*100</f>
        <v>0.40923481033646736</v>
      </c>
      <c r="O26" s="41"/>
      <c r="P26" s="41">
        <f>'Tbl 10'!J26/SUM('Tbl 10'!C26:N26)*100</f>
        <v>0.7815509874129644</v>
      </c>
      <c r="Q26" s="41"/>
      <c r="R26" s="41">
        <f>'Tbl 10'!K26/SUM('Tbl 10'!C26:N26)*100</f>
        <v>4.746186301629512</v>
      </c>
      <c r="S26" s="41"/>
      <c r="T26" s="41">
        <f>'Tbl 10'!L26/SUM('Tbl 10'!C26:N26)*100</f>
        <v>5.907393494555436</v>
      </c>
      <c r="U26" s="41"/>
      <c r="V26" s="41">
        <f>'Tbl 10'!M26/SUM('Tbl 10'!C26:N26)*100</f>
        <v>2.8493922738624455</v>
      </c>
      <c r="W26" s="41"/>
      <c r="X26" s="41">
        <f>'Tbl 10'!N26/SUM('Tbl 10'!C26:N26)*100</f>
        <v>21.892358579003794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65</v>
      </c>
      <c r="B27" s="41">
        <f>'Tbl 10'!C27/SUM('Tbl 10'!C27:N27)*100</f>
        <v>3.615312644512192</v>
      </c>
      <c r="C27" s="41"/>
      <c r="D27" s="41">
        <f>'Tbl 10'!D27/SUM('Tbl 10'!C27:N27)*100</f>
        <v>8.031230403464576</v>
      </c>
      <c r="E27" s="41"/>
      <c r="F27" s="41">
        <f>'Tbl 10'!E27/SUM('Tbl 10'!C27:N27)*100</f>
        <v>36.21794197213886</v>
      </c>
      <c r="G27" s="41"/>
      <c r="H27" s="41">
        <f>'Tbl 10'!F27/SUM('Tbl 10'!C27:N27)*100</f>
        <v>1.878639914326159</v>
      </c>
      <c r="I27" s="41"/>
      <c r="J27" s="41">
        <f>'Tbl 10'!G27/SUM('Tbl 10'!C27:N27)*100</f>
        <v>2.027856804940915</v>
      </c>
      <c r="K27" s="41"/>
      <c r="L27" s="41">
        <f>'Tbl 10'!H27/SUM('Tbl 10'!C27:N27)*100</f>
        <v>9.218855181939839</v>
      </c>
      <c r="M27" s="41"/>
      <c r="N27" s="41">
        <f>'Tbl 10'!I27/SUM('Tbl 10'!C27:N27)*100</f>
        <v>0.8034721196558268</v>
      </c>
      <c r="O27" s="41"/>
      <c r="P27" s="41">
        <f>'Tbl 10'!J27/SUM('Tbl 10'!C27:N27)*100</f>
        <v>0.008075269365194964</v>
      </c>
      <c r="Q27" s="41"/>
      <c r="R27" s="41">
        <f>'Tbl 10'!K27/SUM('Tbl 10'!C27:N27)*100</f>
        <v>6.687655951860921</v>
      </c>
      <c r="S27" s="41"/>
      <c r="T27" s="41">
        <f>'Tbl 10'!L27/SUM('Tbl 10'!C27:N27)*100</f>
        <v>8.032872884794356</v>
      </c>
      <c r="U27" s="41"/>
      <c r="V27" s="41">
        <f>'Tbl 10'!M27/SUM('Tbl 10'!C27:N27)*100</f>
        <v>2.1457587614520395</v>
      </c>
      <c r="W27" s="41"/>
      <c r="X27" s="41">
        <f>'Tbl 10'!N27/SUM('Tbl 10'!C27:N27)*100</f>
        <v>21.332328091549105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38" t="s">
        <v>154</v>
      </c>
      <c r="B29" s="41">
        <f>'Tbl 10'!C29/SUM('Tbl 10'!C29:N29)*100</f>
        <v>1.9758020006823511</v>
      </c>
      <c r="C29" s="41"/>
      <c r="D29" s="41">
        <f>'Tbl 10'!D29/SUM('Tbl 10'!C29:N29)*100</f>
        <v>6.440450584831324</v>
      </c>
      <c r="E29" s="41"/>
      <c r="F29" s="41">
        <f>'Tbl 10'!E29/SUM('Tbl 10'!C29:N29)*100</f>
        <v>40.36926682865897</v>
      </c>
      <c r="G29" s="41"/>
      <c r="H29" s="41">
        <f>'Tbl 10'!F29/SUM('Tbl 10'!C29:N29)*100</f>
        <v>1.5164418635665378</v>
      </c>
      <c r="I29" s="41"/>
      <c r="J29" s="41">
        <f>'Tbl 10'!G29/SUM('Tbl 10'!C29:N29)*100</f>
        <v>0.6943566420624263</v>
      </c>
      <c r="K29" s="41"/>
      <c r="L29" s="41">
        <f>'Tbl 10'!H29/SUM('Tbl 10'!C29:N29)*100</f>
        <v>10.454313443901524</v>
      </c>
      <c r="M29" s="41"/>
      <c r="N29" s="41">
        <f>'Tbl 10'!I29/SUM('Tbl 10'!C29:N29)*100</f>
        <v>0.5561958613593467</v>
      </c>
      <c r="O29" s="41"/>
      <c r="P29" s="41">
        <f>'Tbl 10'!J29/SUM('Tbl 10'!C29:N29)*100</f>
        <v>0.001618585061245482</v>
      </c>
      <c r="Q29" s="41"/>
      <c r="R29" s="41">
        <f>'Tbl 10'!K29/SUM('Tbl 10'!C29:N29)*100</f>
        <v>4.184611637040357</v>
      </c>
      <c r="S29" s="41"/>
      <c r="T29" s="41">
        <f>'Tbl 10'!L29/SUM('Tbl 10'!C29:N29)*100</f>
        <v>5.743806481339741</v>
      </c>
      <c r="U29" s="41"/>
      <c r="V29" s="41">
        <f>'Tbl 10'!M29/SUM('Tbl 10'!C29:N29)*100</f>
        <v>1.5262209649688827</v>
      </c>
      <c r="W29" s="41"/>
      <c r="X29" s="41">
        <f>'Tbl 10'!N29/SUM('Tbl 10'!C29:N29)*100</f>
        <v>26.536915106527285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67</v>
      </c>
      <c r="B30" s="41">
        <f>'Tbl 10'!C30/SUM('Tbl 10'!C30:N30)*100</f>
        <v>3.693998348419589</v>
      </c>
      <c r="C30" s="41"/>
      <c r="D30" s="41">
        <f>'Tbl 10'!D30/SUM('Tbl 10'!C30:N30)*100</f>
        <v>7.499144894261386</v>
      </c>
      <c r="E30" s="41"/>
      <c r="F30" s="41">
        <f>'Tbl 10'!E30/SUM('Tbl 10'!C30:N30)*100</f>
        <v>35.65860557519787</v>
      </c>
      <c r="G30" s="41"/>
      <c r="H30" s="41">
        <f>'Tbl 10'!F30/SUM('Tbl 10'!C30:N30)*100</f>
        <v>2.3289360936339367</v>
      </c>
      <c r="I30" s="41"/>
      <c r="J30" s="41">
        <f>'Tbl 10'!G30/SUM('Tbl 10'!C30:N30)*100</f>
        <v>2.353793005510724</v>
      </c>
      <c r="K30" s="41"/>
      <c r="L30" s="41">
        <f>'Tbl 10'!H30/SUM('Tbl 10'!C30:N30)*100</f>
        <v>10.450544398187327</v>
      </c>
      <c r="M30" s="41"/>
      <c r="N30" s="41">
        <f>'Tbl 10'!I30/SUM('Tbl 10'!C30:N30)*100</f>
        <v>1.3004621519239157</v>
      </c>
      <c r="O30" s="41"/>
      <c r="P30" s="41">
        <f>'Tbl 10'!J30/SUM('Tbl 10'!C30:N30)*100</f>
        <v>0.8782170354926656</v>
      </c>
      <c r="Q30" s="41"/>
      <c r="R30" s="41">
        <f>'Tbl 10'!K30/SUM('Tbl 10'!C30:N30)*100</f>
        <v>5.897742935443528</v>
      </c>
      <c r="S30" s="41"/>
      <c r="T30" s="41">
        <f>'Tbl 10'!L30/SUM('Tbl 10'!C30:N30)*100</f>
        <v>7.298177191173741</v>
      </c>
      <c r="U30" s="41"/>
      <c r="V30" s="41">
        <f>'Tbl 10'!M30/SUM('Tbl 10'!C30:N30)*100</f>
        <v>2.386342580964311</v>
      </c>
      <c r="W30" s="41"/>
      <c r="X30" s="41">
        <f>'Tbl 10'!N30/SUM('Tbl 10'!C30:N30)*100</f>
        <v>20.254035789791008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68</v>
      </c>
      <c r="B31" s="41">
        <f>'Tbl 10'!C31/SUM('Tbl 10'!C31:N31)*100</f>
        <v>2.1623655173359744</v>
      </c>
      <c r="C31" s="41"/>
      <c r="D31" s="41">
        <f>'Tbl 10'!D31/SUM('Tbl 10'!C31:N31)*100</f>
        <v>5.742442196146066</v>
      </c>
      <c r="E31" s="41"/>
      <c r="F31" s="41">
        <f>'Tbl 10'!E31/SUM('Tbl 10'!C31:N31)*100</f>
        <v>39.867447432128436</v>
      </c>
      <c r="G31" s="41"/>
      <c r="H31" s="41">
        <f>'Tbl 10'!F31/SUM('Tbl 10'!C31:N31)*100</f>
        <v>2.404402039208393</v>
      </c>
      <c r="I31" s="41"/>
      <c r="J31" s="41">
        <f>'Tbl 10'!G31/SUM('Tbl 10'!C31:N31)*100</f>
        <v>0.8649792487285196</v>
      </c>
      <c r="K31" s="41"/>
      <c r="L31" s="41">
        <f>'Tbl 10'!H31/SUM('Tbl 10'!C31:N31)*100</f>
        <v>9.088706536834273</v>
      </c>
      <c r="M31" s="41"/>
      <c r="N31" s="41">
        <f>'Tbl 10'!I31/SUM('Tbl 10'!C31:N31)*100</f>
        <v>0.5327601360323582</v>
      </c>
      <c r="O31" s="41"/>
      <c r="P31" s="41">
        <f>'Tbl 10'!J31/SUM('Tbl 10'!C31:N31)*100</f>
        <v>0.7161285203796869</v>
      </c>
      <c r="Q31" s="41"/>
      <c r="R31" s="41">
        <f>'Tbl 10'!K31/SUM('Tbl 10'!C31:N31)*100</f>
        <v>7.1265183461872565</v>
      </c>
      <c r="S31" s="41"/>
      <c r="T31" s="41">
        <f>'Tbl 10'!L31/SUM('Tbl 10'!C31:N31)*100</f>
        <v>7.333131493272359</v>
      </c>
      <c r="U31" s="41"/>
      <c r="V31" s="41">
        <f>'Tbl 10'!M31/SUM('Tbl 10'!C31:N31)*100</f>
        <v>1.9021747148539592</v>
      </c>
      <c r="W31" s="41"/>
      <c r="X31" s="41">
        <f>'Tbl 10'!N31/SUM('Tbl 10'!C31:N31)*100</f>
        <v>22.258943818892703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69</v>
      </c>
      <c r="B32" s="41">
        <f>'Tbl 10'!C32/SUM('Tbl 10'!C32:N32)*100</f>
        <v>2.1639549979849098</v>
      </c>
      <c r="C32" s="41"/>
      <c r="D32" s="41">
        <f>'Tbl 10'!D32/SUM('Tbl 10'!C32:N32)*100</f>
        <v>6.945738276541697</v>
      </c>
      <c r="E32" s="41"/>
      <c r="F32" s="41">
        <f>'Tbl 10'!E32/SUM('Tbl 10'!C32:N32)*100</f>
        <v>37.12043723658415</v>
      </c>
      <c r="G32" s="41"/>
      <c r="H32" s="41">
        <f>'Tbl 10'!F32/SUM('Tbl 10'!C32:N32)*100</f>
        <v>2.621949526819628</v>
      </c>
      <c r="I32" s="41"/>
      <c r="J32" s="41">
        <f>'Tbl 10'!G32/SUM('Tbl 10'!C32:N32)*100</f>
        <v>0.7213847089349703</v>
      </c>
      <c r="K32" s="41"/>
      <c r="L32" s="41">
        <f>'Tbl 10'!H32/SUM('Tbl 10'!C32:N32)*100</f>
        <v>9.069121913697064</v>
      </c>
      <c r="M32" s="41"/>
      <c r="N32" s="41">
        <f>'Tbl 10'!I32/SUM('Tbl 10'!C32:N32)*100</f>
        <v>0.7081473310024132</v>
      </c>
      <c r="O32" s="41"/>
      <c r="P32" s="41">
        <f>'Tbl 10'!J32/SUM('Tbl 10'!C32:N32)*100</f>
        <v>0.9313206758293155</v>
      </c>
      <c r="Q32" s="41"/>
      <c r="R32" s="41">
        <f>'Tbl 10'!K32/SUM('Tbl 10'!C32:N32)*100</f>
        <v>7.287248635187628</v>
      </c>
      <c r="S32" s="41"/>
      <c r="T32" s="41">
        <f>'Tbl 10'!L32/SUM('Tbl 10'!C32:N32)*100</f>
        <v>6.92252858114491</v>
      </c>
      <c r="U32" s="41"/>
      <c r="V32" s="41">
        <f>'Tbl 10'!M32/SUM('Tbl 10'!C32:N32)*100</f>
        <v>1.8603067454808928</v>
      </c>
      <c r="W32" s="41"/>
      <c r="X32" s="41">
        <f>'Tbl 10'!N32/SUM('Tbl 10'!C32:N32)*100</f>
        <v>23.647861370792416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70</v>
      </c>
      <c r="B33" s="41">
        <f>'Tbl 10'!C33/SUM('Tbl 10'!C33:N33)*100</f>
        <v>2.0518529009344295</v>
      </c>
      <c r="C33" s="41"/>
      <c r="D33" s="41">
        <f>'Tbl 10'!D33/SUM('Tbl 10'!C33:N33)*100</f>
        <v>6.124694602450781</v>
      </c>
      <c r="E33" s="41"/>
      <c r="F33" s="41">
        <f>'Tbl 10'!E33/SUM('Tbl 10'!C33:N33)*100</f>
        <v>39.56105984749134</v>
      </c>
      <c r="G33" s="41"/>
      <c r="H33" s="41">
        <f>'Tbl 10'!F33/SUM('Tbl 10'!C33:N33)*100</f>
        <v>3.137435649967265</v>
      </c>
      <c r="I33" s="41"/>
      <c r="J33" s="41">
        <f>'Tbl 10'!G33/SUM('Tbl 10'!C33:N33)*100</f>
        <v>1.7530963589347273</v>
      </c>
      <c r="K33" s="41"/>
      <c r="L33" s="41">
        <f>'Tbl 10'!H33/SUM('Tbl 10'!C33:N33)*100</f>
        <v>8.040990114351949</v>
      </c>
      <c r="M33" s="41"/>
      <c r="N33" s="41">
        <f>'Tbl 10'!I33/SUM('Tbl 10'!C33:N33)*100</f>
        <v>3.3369985119965695</v>
      </c>
      <c r="O33" s="41"/>
      <c r="P33" s="41">
        <f>'Tbl 10'!J33/SUM('Tbl 10'!C33:N33)*100</f>
        <v>0.8109025334388587</v>
      </c>
      <c r="Q33" s="41"/>
      <c r="R33" s="41">
        <f>'Tbl 10'!K33/SUM('Tbl 10'!C33:N33)*100</f>
        <v>6.611129257749088</v>
      </c>
      <c r="S33" s="41"/>
      <c r="T33" s="41">
        <f>'Tbl 10'!L33/SUM('Tbl 10'!C33:N33)*100</f>
        <v>6.150743644054038</v>
      </c>
      <c r="U33" s="41"/>
      <c r="V33" s="41">
        <f>'Tbl 10'!M33/SUM('Tbl 10'!C33:N33)*100</f>
        <v>2.8095347212430104</v>
      </c>
      <c r="W33" s="41"/>
      <c r="X33" s="41">
        <f>'Tbl 10'!N33/SUM('Tbl 10'!C33:N33)*100</f>
        <v>19.61156185738796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 ht="12.75">
      <c r="A35" s="3" t="s">
        <v>71</v>
      </c>
      <c r="B35" s="41">
        <f>'Tbl 10'!C35/SUM('Tbl 10'!C35:N35)*100</f>
        <v>2.602099488770811</v>
      </c>
      <c r="C35" s="41"/>
      <c r="D35" s="41">
        <f>'Tbl 10'!D35/SUM('Tbl 10'!C35:N35)*100</f>
        <v>8.037459877385388</v>
      </c>
      <c r="E35" s="41"/>
      <c r="F35" s="41">
        <f>'Tbl 10'!E35/SUM('Tbl 10'!C35:N35)*100</f>
        <v>39.47907423650778</v>
      </c>
      <c r="G35" s="41"/>
      <c r="H35" s="41">
        <f>'Tbl 10'!F35/SUM('Tbl 10'!C35:N35)*100</f>
        <v>2.4702232481723256</v>
      </c>
      <c r="I35" s="41"/>
      <c r="J35" s="41">
        <f>'Tbl 10'!G35/SUM('Tbl 10'!C35:N35)*100</f>
        <v>0.8112220988220394</v>
      </c>
      <c r="K35" s="41"/>
      <c r="L35" s="41">
        <f>'Tbl 10'!H35/SUM('Tbl 10'!C35:N35)*100</f>
        <v>7.759960670374162</v>
      </c>
      <c r="M35" s="41"/>
      <c r="N35" s="41">
        <f>'Tbl 10'!I35/SUM('Tbl 10'!C35:N35)*100</f>
        <v>0.3547390209366013</v>
      </c>
      <c r="O35" s="41"/>
      <c r="P35" s="41">
        <f>'Tbl 10'!J35/SUM('Tbl 10'!C35:N35)*100</f>
        <v>0</v>
      </c>
      <c r="Q35" s="41"/>
      <c r="R35" s="41">
        <f>'Tbl 10'!K35/SUM('Tbl 10'!C35:N35)*100</f>
        <v>4.440323956158484</v>
      </c>
      <c r="S35" s="41"/>
      <c r="T35" s="41">
        <f>'Tbl 10'!L35/SUM('Tbl 10'!C35:N35)*100</f>
        <v>7.746807120486864</v>
      </c>
      <c r="U35" s="41"/>
      <c r="V35" s="41">
        <f>'Tbl 10'!M35/SUM('Tbl 10'!C35:N35)*100</f>
        <v>2.278548395794223</v>
      </c>
      <c r="W35" s="41"/>
      <c r="X35" s="41">
        <f>'Tbl 10'!N35/SUM('Tbl 10'!C35:N35)*100</f>
        <v>24.01954188659134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72</v>
      </c>
      <c r="B36" s="41">
        <f>'Tbl 10'!C36/SUM('Tbl 10'!C36:N36)*100</f>
        <v>2.911757170845293</v>
      </c>
      <c r="C36" s="41"/>
      <c r="D36" s="41">
        <f>'Tbl 10'!D36/SUM('Tbl 10'!C36:N36)*100</f>
        <v>7.022283208378055</v>
      </c>
      <c r="E36" s="41"/>
      <c r="F36" s="41">
        <f>'Tbl 10'!E36/SUM('Tbl 10'!C36:N36)*100</f>
        <v>40.392306301397</v>
      </c>
      <c r="G36" s="41"/>
      <c r="H36" s="41">
        <f>'Tbl 10'!F36/SUM('Tbl 10'!C36:N36)*100</f>
        <v>3.862369874161327</v>
      </c>
      <c r="I36" s="41"/>
      <c r="J36" s="41">
        <f>'Tbl 10'!G36/SUM('Tbl 10'!C36:N36)*100</f>
        <v>1.0846606477162577</v>
      </c>
      <c r="K36" s="41"/>
      <c r="L36" s="41">
        <f>'Tbl 10'!H36/SUM('Tbl 10'!C36:N36)*100</f>
        <v>8.286455856158046</v>
      </c>
      <c r="M36" s="41"/>
      <c r="N36" s="41">
        <f>'Tbl 10'!I36/SUM('Tbl 10'!C36:N36)*100</f>
        <v>0.4760496143286232</v>
      </c>
      <c r="O36" s="41"/>
      <c r="P36" s="41">
        <f>'Tbl 10'!J36/SUM('Tbl 10'!C36:N36)*100</f>
        <v>0.11161695631451693</v>
      </c>
      <c r="Q36" s="41"/>
      <c r="R36" s="41">
        <f>'Tbl 10'!K36/SUM('Tbl 10'!C36:N36)*100</f>
        <v>3.941711902764959</v>
      </c>
      <c r="S36" s="41"/>
      <c r="T36" s="41">
        <f>'Tbl 10'!L36/SUM('Tbl 10'!C36:N36)*100</f>
        <v>7.183654693223625</v>
      </c>
      <c r="U36" s="41"/>
      <c r="V36" s="41">
        <f>'Tbl 10'!M36/SUM('Tbl 10'!C36:N36)*100</f>
        <v>4.066719918795624</v>
      </c>
      <c r="W36" s="41"/>
      <c r="X36" s="41">
        <f>'Tbl 10'!N36/SUM('Tbl 10'!C36:N36)*100</f>
        <v>20.660413855916676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73</v>
      </c>
      <c r="B37" s="41">
        <f>'Tbl 10'!C37/SUM('Tbl 10'!C37:N37)*100</f>
        <v>2.442229099594269</v>
      </c>
      <c r="C37" s="41"/>
      <c r="D37" s="41">
        <f>'Tbl 10'!D37/SUM('Tbl 10'!C37:N37)*100</f>
        <v>6.650268846186553</v>
      </c>
      <c r="E37" s="41"/>
      <c r="F37" s="41">
        <f>'Tbl 10'!E37/SUM('Tbl 10'!C37:N37)*100</f>
        <v>39.8519431081977</v>
      </c>
      <c r="G37" s="41"/>
      <c r="H37" s="41">
        <f>'Tbl 10'!F37/SUM('Tbl 10'!C37:N37)*100</f>
        <v>2.6279010221401506</v>
      </c>
      <c r="I37" s="41"/>
      <c r="J37" s="41">
        <f>'Tbl 10'!G37/SUM('Tbl 10'!C37:N37)*100</f>
        <v>1.3812398292216663</v>
      </c>
      <c r="K37" s="41"/>
      <c r="L37" s="41">
        <f>'Tbl 10'!H37/SUM('Tbl 10'!C37:N37)*100</f>
        <v>9.584284239829097</v>
      </c>
      <c r="M37" s="41"/>
      <c r="N37" s="41">
        <f>'Tbl 10'!I37/SUM('Tbl 10'!C37:N37)*100</f>
        <v>1.1141970012060778</v>
      </c>
      <c r="O37" s="41"/>
      <c r="P37" s="41">
        <f>'Tbl 10'!J37/SUM('Tbl 10'!C37:N37)*100</f>
        <v>0.7366466621976697</v>
      </c>
      <c r="Q37" s="41"/>
      <c r="R37" s="41">
        <f>'Tbl 10'!K37/SUM('Tbl 10'!C37:N37)*100</f>
        <v>4.711393897731169</v>
      </c>
      <c r="S37" s="41"/>
      <c r="T37" s="41">
        <f>'Tbl 10'!L37/SUM('Tbl 10'!C37:N37)*100</f>
        <v>6.100940358436583</v>
      </c>
      <c r="U37" s="41"/>
      <c r="V37" s="41">
        <f>'Tbl 10'!M37/SUM('Tbl 10'!C37:N37)*100</f>
        <v>1.470625843277866</v>
      </c>
      <c r="W37" s="41"/>
      <c r="X37" s="41">
        <f>'Tbl 10'!N37/SUM('Tbl 10'!C37:N37)*100</f>
        <v>23.328330091981197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74</v>
      </c>
      <c r="B38" s="29">
        <f>'Tbl 10'!C38/SUM('Tbl 10'!C38:N38)*100</f>
        <v>1.5743497764740864</v>
      </c>
      <c r="C38" s="29"/>
      <c r="D38" s="29">
        <f>'Tbl 10'!D38/SUM('Tbl 10'!C38:N38)*100</f>
        <v>6.68681134376517</v>
      </c>
      <c r="E38" s="29"/>
      <c r="F38" s="29">
        <f>'Tbl 10'!E38/SUM('Tbl 10'!C38:N38)*100</f>
        <v>42.10077190141886</v>
      </c>
      <c r="G38" s="29"/>
      <c r="H38" s="29">
        <f>'Tbl 10'!F38/SUM('Tbl 10'!C38:N38)*100</f>
        <v>2.5273731144383094</v>
      </c>
      <c r="I38" s="29"/>
      <c r="J38" s="29">
        <f>'Tbl 10'!G38/SUM('Tbl 10'!C38:N38)*100</f>
        <v>1.9014633696400014</v>
      </c>
      <c r="K38" s="29"/>
      <c r="L38" s="29">
        <f>'Tbl 10'!H38/SUM('Tbl 10'!C38:N38)*100</f>
        <v>9.852573914634858</v>
      </c>
      <c r="M38" s="29"/>
      <c r="N38" s="29">
        <f>'Tbl 10'!I38/SUM('Tbl 10'!C38:N38)*100</f>
        <v>0.3112148197525144</v>
      </c>
      <c r="O38" s="29"/>
      <c r="P38" s="29">
        <f>'Tbl 10'!J38/SUM('Tbl 10'!C38:N38)*100</f>
        <v>0.8209605921932684</v>
      </c>
      <c r="Q38" s="29"/>
      <c r="R38" s="29">
        <f>'Tbl 10'!K38/SUM('Tbl 10'!C38:N38)*100</f>
        <v>5.579580629212049</v>
      </c>
      <c r="S38" s="29"/>
      <c r="T38" s="29">
        <f>'Tbl 10'!L38/SUM('Tbl 10'!C38:N38)*100</f>
        <v>7.058689092095525</v>
      </c>
      <c r="U38" s="29"/>
      <c r="V38" s="29">
        <f>'Tbl 10'!M38/SUM('Tbl 10'!C38:N38)*100</f>
        <v>0.9650016706847776</v>
      </c>
      <c r="W38" s="29"/>
      <c r="X38" s="29">
        <f>'Tbl 10'!N38/SUM('Tbl 10'!C38:N38)*100</f>
        <v>20.621209775690595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 t="s">
        <v>179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ht="12.75">
      <c r="A41" s="3" t="s">
        <v>108</v>
      </c>
    </row>
  </sheetData>
  <sheetProtection password="CAF5" sheet="1"/>
  <mergeCells count="31">
    <mergeCell ref="D6:E6"/>
    <mergeCell ref="F8:G8"/>
    <mergeCell ref="F7:G7"/>
    <mergeCell ref="J8:K8"/>
    <mergeCell ref="J7:K7"/>
    <mergeCell ref="J6:K6"/>
    <mergeCell ref="H6:I6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R6:S6"/>
    <mergeCell ref="T8:U8"/>
    <mergeCell ref="T7:U7"/>
    <mergeCell ref="N8:O8"/>
    <mergeCell ref="N7:O7"/>
    <mergeCell ref="N6:O6"/>
    <mergeCell ref="P8:Q8"/>
    <mergeCell ref="P7:Q7"/>
    <mergeCell ref="V7:W7"/>
    <mergeCell ref="V8:W8"/>
    <mergeCell ref="R8:S8"/>
    <mergeCell ref="R7:S7"/>
    <mergeCell ref="L8:M8"/>
    <mergeCell ref="L7:M7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alignWithMargins="0">
    <oddFooter>&amp;L&amp;"Arial,Italic"&amp;9MSDE-DBS  10  / 2009 revised 1-20-2010&amp;C- 9 -&amp;R&amp;"Arial,Italic"&amp;9Selected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 10-8-2009 updated 11-9-09</dc:title>
  <dc:subject>Data as of 10-05-2009 - release 10-30-09</dc:subject>
  <dc:creator>Sovaroun Ieng  Revised 1-20-2010</dc:creator>
  <cp:keywords/>
  <dc:description/>
  <cp:lastModifiedBy>rieng</cp:lastModifiedBy>
  <cp:lastPrinted>2010-01-25T21:04:02Z</cp:lastPrinted>
  <dcterms:created xsi:type="dcterms:W3CDTF">1999-02-18T17:46:40Z</dcterms:created>
  <dcterms:modified xsi:type="dcterms:W3CDTF">2010-01-25T21:07:44Z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155200.000000000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