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activeTab="0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externalReferences>
    <externalReference r:id="rId16"/>
    <externalReference r:id="rId17"/>
  </externalReference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'Tbl5a'!$G$6:$N$39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<sst xmlns="http://schemas.openxmlformats.org/spreadsheetml/2006/main" count="933" uniqueCount="220">
  <si>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</si>
  <si>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</si>
  <si>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</si>
  <si>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</si>
  <si>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</si>
  <si>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</si>
  <si>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</si>
  <si>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</si>
  <si>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</si>
  <si>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</si>
  <si>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</si>
  <si>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</si>
  <si>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</si>
  <si>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</si>
  <si>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</si>
  <si>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</si>
  <si>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</si>
  <si>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</si>
  <si>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</si>
  <si>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</si>
  <si>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</si>
  <si>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</si>
  <si>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</si>
  <si>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</si>
  <si>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</si>
  <si>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</si>
  <si>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</si>
  <si>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</si>
  <si>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</si>
  <si>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</si>
  <si>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</si>
  <si>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</si>
  <si>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</si>
  <si>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</si>
  <si>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</si>
  <si>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</si>
  <si>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</si>
  <si>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</si>
  <si>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</si>
  <si>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</si>
  <si>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</si>
  <si>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</si>
  <si>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</si>
  <si>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</si>
  <si>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</si>
  <si>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</si>
  <si>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</si>
  <si>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</si>
  <si>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</si>
  <si>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</si>
  <si>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</si>
  <si>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</si>
  <si>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</si>
  <si>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</si>
  <si>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</si>
  <si>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</si>
  <si>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</si>
  <si>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</si>
  <si>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</si>
  <si>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</si>
  <si>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</si>
  <si>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</si>
  <si>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</si>
  <si>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</si>
  <si>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</si>
  <si>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</si>
  <si>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</si>
  <si>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</si>
  <si>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</si>
  <si>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</si>
  <si>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</si>
  <si>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</si>
  <si>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</si>
  <si>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</si>
  <si>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</si>
  <si>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</si>
  <si>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</si>
  <si>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</si>
  <si>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</si>
  <si>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</si>
  <si>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</si>
  <si>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</si>
  <si>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</si>
  <si>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</si>
  <si>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Expenditures*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</si>
  <si>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</si>
  <si>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</si>
  <si>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</si>
  <si>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</si>
  <si>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</si>
  <si>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</si>
  <si>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</si>
  <si>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</si>
  <si>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</si>
  <si>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</si>
  <si>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</si>
  <si>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</si>
  <si>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</si>
  <si>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</si>
  <si>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</si>
  <si>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</si>
  <si>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</si>
  <si>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</si>
  <si>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</si>
  <si>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</si>
  <si>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Includes expenditures for administration, instructional salaries and wages, textbooks and other instructional materials, other instructinal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</si>
  <si>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</si>
  <si>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</si>
  <si>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</si>
  <si>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</si>
  <si>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</si>
  <si>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Service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</si>
  <si>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</si>
  <si>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</si>
  <si>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</si>
  <si>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</si>
  <si>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</si>
  <si>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</si>
  <si>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</si>
  <si>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</si>
  <si>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</si>
  <si>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</si>
  <si>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</si>
  <si>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</si>
  <si>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</si>
  <si>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</si>
  <si>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Food</t>
  </si>
  <si>
    <t>School</t>
  </si>
  <si>
    <t>From All</t>
  </si>
  <si>
    <t>Expense</t>
  </si>
  <si>
    <t>Construction</t>
  </si>
  <si>
    <t>Debt Service Fund</t>
  </si>
  <si>
    <t>Funds</t>
  </si>
  <si>
    <t>Administration</t>
  </si>
  <si>
    <t>Instruction</t>
  </si>
  <si>
    <t>Interest</t>
  </si>
  <si>
    <t>Principal</t>
  </si>
  <si>
    <t>*Interfund transfers and transfers between Maryland local education agencies are not shown on this table</t>
  </si>
  <si>
    <t xml:space="preserve">*Excludes the following expenditures: 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</si>
  <si>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</si>
  <si>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</si>
  <si>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</si>
  <si>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</si>
  <si>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</si>
  <si>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</si>
  <si>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</si>
  <si>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</si>
  <si>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</si>
  <si>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</si>
  <si>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</si>
  <si>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</si>
  <si>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</si>
  <si>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</si>
  <si>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</si>
  <si>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</si>
  <si>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</si>
  <si>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</si>
  <si>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</si>
  <si>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</si>
  <si>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</si>
  <si>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</si>
  <si>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</si>
  <si>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</si>
  <si>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</si>
  <si>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</si>
  <si>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</si>
  <si>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* Excludes Food Service, Community Services, Capital Outlay, Adult Education, equipment, and transfers</t>
  </si>
  <si>
    <r>
      <t xml:space="preserve">** </t>
    </r>
    <r>
      <rPr>
        <sz val="10"/>
        <rFont val="Arial"/>
        <family val="2"/>
      </rPr>
      <t>Excludes Adult Education, but includes State-paid retirement</t>
    </r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</si>
  <si>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</si>
  <si>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</si>
  <si>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</si>
  <si>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</si>
  <si>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</si>
  <si>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</si>
  <si>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</si>
  <si>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</si>
  <si>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</si>
  <si>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</si>
  <si>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</si>
  <si>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</si>
  <si>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</si>
  <si>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</si>
  <si>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</si>
  <si>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</si>
  <si>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</si>
  <si>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</si>
  <si>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</si>
  <si>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</si>
  <si>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</si>
  <si>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</si>
  <si>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</si>
  <si>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*Half-time prekindergarten pupils are expressed in full-time equivalents in arriving at per pupil costs</t>
  </si>
  <si>
    <t>(Excludes State Share of Teachers' Retirement)</t>
  </si>
  <si>
    <t>Instruction**</t>
  </si>
  <si>
    <r>
      <t>**</t>
    </r>
    <r>
      <rPr>
        <sz val="10"/>
        <rFont val="WP TypographicSymbols"/>
        <family val="0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</si>
  <si>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+Excludes Debt Principal repayment and Student Activity Fund Expenditures</t>
  </si>
  <si>
    <t>2006-2007</t>
  </si>
  <si>
    <t>2007-2008</t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</si>
  <si>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</si>
  <si>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</si>
  <si>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*Excluded Adult Education, Equipment, and Transfers Expenditures.</t>
  </si>
  <si>
    <t>Expenditures by Category* for Maryland Public Schools:  2008- 2009</t>
  </si>
  <si>
    <t>Maryland Public Schools:  2008 - 2009</t>
  </si>
  <si>
    <t>Cost per Pupil Belonging* by Category:  Maryland Public Schools:  2008 - 2009</t>
  </si>
  <si>
    <t xml:space="preserve"> Expenditures* for Calculating Cost per Pupil Belonging from Federal Funds:  Maryland Public Schools:  2008 - 2009</t>
  </si>
  <si>
    <t>Expenditures for All Purposes*:  Maryland Public Schools:  2008 - 2009</t>
  </si>
  <si>
    <t>Expenditures for All Purposes*:  Maryland Public Schools:  2008- 2009</t>
  </si>
  <si>
    <t>Cost per Pupil Attending* by Category:  Maryland Public Schools:  2008 - 2009</t>
  </si>
  <si>
    <t>Cost per Pupil Belonging* from Federal Funds:  Maryland Public Schools:  2008 - 2009</t>
  </si>
  <si>
    <t>Cost per Pupil Belonging* Excluding Federal Funds:  Maryland Public Schools:  2008 - 2009</t>
  </si>
  <si>
    <t>Percent Distribution of Current Expenses by Category*:  Maryland Public Schools:  2008 - 2009</t>
  </si>
  <si>
    <t>Percent Distribution of Day School Current Expenses:  Maryland Public Schools:  2008 - 2009</t>
  </si>
  <si>
    <t>Instruction - Textbooks and Instructional Supplies FY 2009</t>
  </si>
  <si>
    <t>SFD Part 2 FY 2009 Table 4</t>
  </si>
  <si>
    <t>SFD Part 2 FY 2009  Table 4A</t>
  </si>
  <si>
    <t>Adult Education 2008-2009</t>
  </si>
  <si>
    <t>SFD Part 2 FY 2009  Table 5</t>
  </si>
  <si>
    <t>Instruction Less Adult Eduction FY 2009</t>
  </si>
  <si>
    <t>2008-2009</t>
  </si>
  <si>
    <r>
      <t xml:space="preserve">Cost per Pupil Belonging* for Materials of Instruction </t>
    </r>
    <r>
      <rPr>
        <sz val="10"/>
        <rFont val="Arial"/>
        <family val="2"/>
      </rPr>
      <t>**:  Maryland Public Schools:  2008 - 2009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</si>
</sst>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Old English Text MT"/>
      <family val="4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0" xfId="44" applyFont="1" applyBorder="1" applyAlignment="1">
      <alignment horizontal="right"/>
    </xf>
    <xf numFmtId="43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8" fontId="0" fillId="0" borderId="0" xfId="58" applyNumberFormat="1" applyFont="1" applyBorder="1" applyAlignment="1">
      <alignment/>
    </xf>
    <xf numFmtId="10" fontId="0" fillId="0" borderId="0" xfId="58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14" xfId="55" applyFont="1" applyFill="1" applyBorder="1" applyAlignment="1">
      <alignment horizontal="left" wrapText="1"/>
      <protection/>
    </xf>
    <xf numFmtId="7" fontId="0" fillId="0" borderId="0" xfId="44" applyNumberFormat="1" applyFont="1" applyAlignment="1">
      <alignment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7" fontId="0" fillId="0" borderId="0" xfId="42" applyNumberFormat="1" applyFont="1" applyAlignment="1">
      <alignment/>
    </xf>
    <xf numFmtId="43" fontId="0" fillId="0" borderId="11" xfId="42" applyFont="1" applyBorder="1" applyAlignment="1">
      <alignment/>
    </xf>
    <xf numFmtId="165" fontId="6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9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7" fontId="0" fillId="0" borderId="0" xfId="44" applyNumberFormat="1" applyFont="1" applyBorder="1" applyAlignment="1">
      <alignment horizontal="right"/>
    </xf>
    <xf numFmtId="7" fontId="0" fillId="0" borderId="0" xfId="44" applyNumberFormat="1" applyFont="1" applyAlignment="1">
      <alignment horizontal="right"/>
    </xf>
    <xf numFmtId="0" fontId="0" fillId="0" borderId="10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44" applyFont="1" applyBorder="1" applyAlignment="1">
      <alignment horizontal="left"/>
    </xf>
    <xf numFmtId="49" fontId="0" fillId="0" borderId="0" xfId="44" applyNumberFormat="1" applyFont="1" applyBorder="1" applyAlignment="1">
      <alignment horizontal="left"/>
    </xf>
    <xf numFmtId="49" fontId="0" fillId="0" borderId="0" xfId="44" applyNumberFormat="1" applyFont="1" applyBorder="1" applyAlignment="1">
      <alignment/>
    </xf>
    <xf numFmtId="49" fontId="0" fillId="0" borderId="0" xfId="42" applyNumberFormat="1" applyFont="1" applyBorder="1" applyAlignment="1">
      <alignment/>
    </xf>
    <xf numFmtId="49" fontId="0" fillId="0" borderId="12" xfId="42" applyNumberFormat="1" applyFont="1" applyBorder="1" applyAlignment="1">
      <alignment/>
    </xf>
    <xf numFmtId="167" fontId="0" fillId="0" borderId="0" xfId="42" applyNumberFormat="1" applyFont="1" applyBorder="1" applyAlignment="1">
      <alignment horizontal="right"/>
    </xf>
    <xf numFmtId="167" fontId="0" fillId="0" borderId="0" xfId="42" applyNumberFormat="1" applyFont="1" applyBorder="1" applyAlignment="1">
      <alignment horizontal="left"/>
    </xf>
    <xf numFmtId="43" fontId="0" fillId="0" borderId="0" xfId="42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6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10" xfId="0" applyFill="1" applyBorder="1" applyAlignment="1">
      <alignment horizontal="left" indent="3"/>
    </xf>
    <xf numFmtId="43" fontId="0" fillId="0" borderId="0" xfId="42" applyNumberFormat="1" applyFont="1" applyFill="1" applyAlignment="1">
      <alignment/>
    </xf>
    <xf numFmtId="43" fontId="0" fillId="0" borderId="12" xfId="42" applyNumberFormat="1" applyFont="1" applyFill="1" applyBorder="1" applyAlignment="1">
      <alignment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/>
    </xf>
    <xf numFmtId="43" fontId="0" fillId="0" borderId="11" xfId="42" applyBorder="1" applyAlignment="1">
      <alignment/>
    </xf>
    <xf numFmtId="43" fontId="0" fillId="0" borderId="15" xfId="42" applyBorder="1" applyAlignment="1">
      <alignment horizontal="center"/>
    </xf>
    <xf numFmtId="43" fontId="0" fillId="0" borderId="12" xfId="42" applyFont="1" applyBorder="1" applyAlignment="1">
      <alignment horizontal="center"/>
    </xf>
    <xf numFmtId="49" fontId="0" fillId="0" borderId="0" xfId="44" applyNumberFormat="1" applyBorder="1" applyAlignment="1">
      <alignment/>
    </xf>
    <xf numFmtId="7" fontId="0" fillId="0" borderId="0" xfId="42" applyNumberFormat="1" applyAlignment="1">
      <alignment/>
    </xf>
    <xf numFmtId="165" fontId="0" fillId="0" borderId="0" xfId="42" applyNumberFormat="1" applyFont="1" applyBorder="1" applyAlignment="1">
      <alignment/>
    </xf>
    <xf numFmtId="44" fontId="0" fillId="0" borderId="0" xfId="44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left" indent="2"/>
    </xf>
    <xf numFmtId="165" fontId="6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/>
    </xf>
    <xf numFmtId="43" fontId="0" fillId="0" borderId="12" xfId="0" applyNumberFormat="1" applyBorder="1" applyAlignment="1">
      <alignment horizontal="center"/>
    </xf>
    <xf numFmtId="0" fontId="0" fillId="0" borderId="0" xfId="42" applyNumberFormat="1" applyFont="1" applyBorder="1" applyAlignment="1">
      <alignment horizontal="left"/>
    </xf>
    <xf numFmtId="0" fontId="0" fillId="0" borderId="0" xfId="42" applyNumberFormat="1" applyFont="1" applyBorder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Border="1" applyAlignment="1">
      <alignment horizontal="left"/>
    </xf>
    <xf numFmtId="165" fontId="0" fillId="0" borderId="11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left"/>
    </xf>
    <xf numFmtId="169" fontId="0" fillId="0" borderId="0" xfId="44" applyNumberFormat="1" applyFont="1" applyBorder="1" applyAlignment="1">
      <alignment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Border="1" applyAlignment="1">
      <alignment/>
    </xf>
    <xf numFmtId="43" fontId="0" fillId="0" borderId="0" xfId="0" applyNumberFormat="1" applyFont="1" applyAlignment="1" applyProtection="1">
      <alignment/>
      <protection locked="0"/>
    </xf>
    <xf numFmtId="43" fontId="0" fillId="0" borderId="12" xfId="0" applyNumberFormat="1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>
      <alignment/>
    </xf>
    <xf numFmtId="0" fontId="0" fillId="0" borderId="12" xfId="0" applyFon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4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9" fontId="0" fillId="0" borderId="0" xfId="44" applyNumberFormat="1" applyFont="1" applyAlignment="1">
      <alignment/>
    </xf>
    <xf numFmtId="43" fontId="8" fillId="0" borderId="0" xfId="0" applyNumberFormat="1" applyFont="1" applyAlignment="1" applyProtection="1">
      <alignment/>
      <protection locked="0"/>
    </xf>
    <xf numFmtId="165" fontId="8" fillId="0" borderId="0" xfId="42" applyNumberFormat="1" applyFont="1" applyAlignment="1" applyProtection="1">
      <alignment/>
      <protection locked="0"/>
    </xf>
    <xf numFmtId="43" fontId="0" fillId="0" borderId="12" xfId="42" applyBorder="1" applyAlignment="1">
      <alignment horizontal="center"/>
    </xf>
    <xf numFmtId="165" fontId="6" fillId="0" borderId="0" xfId="42" applyNumberFormat="1" applyFont="1" applyBorder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Border="1" applyAlignment="1">
      <alignment/>
    </xf>
    <xf numFmtId="43" fontId="0" fillId="0" borderId="0" xfId="42" applyBorder="1" applyAlignment="1">
      <alignment horizontal="center"/>
    </xf>
    <xf numFmtId="43" fontId="0" fillId="0" borderId="0" xfId="42" applyAlignment="1">
      <alignment horizontal="left"/>
    </xf>
    <xf numFmtId="43" fontId="0" fillId="0" borderId="12" xfId="42" applyBorder="1" applyAlignment="1">
      <alignment horizontal="left"/>
    </xf>
    <xf numFmtId="44" fontId="0" fillId="0" borderId="0" xfId="44" applyFont="1" applyAlignment="1">
      <alignment horizontal="center"/>
    </xf>
    <xf numFmtId="4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0" borderId="0" xfId="42" applyNumberFormat="1" applyFont="1" applyFill="1" applyBorder="1" applyAlignment="1">
      <alignment/>
    </xf>
    <xf numFmtId="44" fontId="0" fillId="0" borderId="0" xfId="44" applyFont="1" applyFill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5" fontId="0" fillId="0" borderId="0" xfId="42" applyNumberFormat="1" applyAlignment="1">
      <alignment/>
    </xf>
    <xf numFmtId="5" fontId="0" fillId="0" borderId="0" xfId="44" applyNumberFormat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Font="1" applyAlignment="1" applyProtection="1">
      <alignment/>
      <protection locked="0"/>
    </xf>
    <xf numFmtId="165" fontId="8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9" fillId="0" borderId="0" xfId="42" applyNumberFormat="1" applyFont="1" applyAlignment="1" applyProtection="1">
      <alignment/>
      <protection locked="0"/>
    </xf>
    <xf numFmtId="165" fontId="8" fillId="0" borderId="0" xfId="42" applyNumberFormat="1" applyFont="1" applyBorder="1" applyAlignment="1">
      <alignment/>
    </xf>
    <xf numFmtId="165" fontId="0" fillId="0" borderId="0" xfId="42" applyNumberFormat="1" applyFont="1" applyBorder="1" applyAlignment="1" applyProtection="1">
      <alignment/>
      <protection locked="0"/>
    </xf>
    <xf numFmtId="165" fontId="0" fillId="0" borderId="12" xfId="42" applyNumberFormat="1" applyBorder="1" applyAlignment="1">
      <alignment/>
    </xf>
    <xf numFmtId="165" fontId="0" fillId="0" borderId="12" xfId="42" applyNumberFormat="1" applyFont="1" applyBorder="1" applyAlignment="1" applyProtection="1">
      <alignment/>
      <protection locked="0"/>
    </xf>
    <xf numFmtId="165" fontId="8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8" fillId="0" borderId="12" xfId="42" applyNumberFormat="1" applyFont="1" applyBorder="1" applyAlignment="1" applyProtection="1">
      <alignment/>
      <protection locked="0"/>
    </xf>
    <xf numFmtId="169" fontId="0" fillId="0" borderId="0" xfId="44" applyNumberFormat="1" applyFont="1" applyBorder="1" applyAlignment="1">
      <alignment horizontal="right"/>
    </xf>
    <xf numFmtId="169" fontId="0" fillId="0" borderId="0" xfId="44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4" fontId="8" fillId="0" borderId="14" xfId="55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165" fontId="0" fillId="0" borderId="0" xfId="42" applyNumberFormat="1" applyFont="1" applyFill="1" applyBorder="1" applyAlignment="1">
      <alignment horizontal="left"/>
    </xf>
    <xf numFmtId="165" fontId="0" fillId="0" borderId="12" xfId="42" applyNumberFormat="1" applyFont="1" applyBorder="1" applyAlignment="1">
      <alignment horizontal="left"/>
    </xf>
    <xf numFmtId="165" fontId="0" fillId="0" borderId="12" xfId="42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2" xfId="42" applyNumberFormat="1" applyFont="1" applyFill="1" applyBorder="1" applyAlignment="1" applyProtection="1">
      <alignment/>
      <protection locked="0"/>
    </xf>
    <xf numFmtId="165" fontId="0" fillId="0" borderId="1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7" fontId="0" fillId="0" borderId="0" xfId="44" applyNumberFormat="1" applyFont="1" applyAlignment="1">
      <alignment horizontal="right" vertical="center"/>
    </xf>
    <xf numFmtId="166" fontId="0" fillId="0" borderId="0" xfId="44" applyNumberFormat="1" applyFont="1" applyAlignment="1">
      <alignment horizontal="right"/>
    </xf>
    <xf numFmtId="7" fontId="0" fillId="0" borderId="0" xfId="44" applyNumberFormat="1" applyFont="1" applyAlignment="1">
      <alignment horizontal="right" vertical="center"/>
    </xf>
    <xf numFmtId="166" fontId="0" fillId="0" borderId="0" xfId="44" applyNumberFormat="1" applyFont="1" applyBorder="1" applyAlignment="1">
      <alignment horizontal="right"/>
    </xf>
    <xf numFmtId="166" fontId="0" fillId="0" borderId="0" xfId="44" applyNumberFormat="1" applyFont="1" applyAlignment="1">
      <alignment horizontal="right"/>
    </xf>
    <xf numFmtId="166" fontId="0" fillId="0" borderId="0" xfId="44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39" fontId="0" fillId="0" borderId="0" xfId="42" applyNumberFormat="1" applyFont="1" applyAlignment="1">
      <alignment horizontal="right" vertical="center"/>
    </xf>
    <xf numFmtId="2" fontId="0" fillId="0" borderId="0" xfId="0" applyNumberFormat="1" applyAlignment="1">
      <alignment horizontal="right"/>
    </xf>
    <xf numFmtId="39" fontId="0" fillId="0" borderId="0" xfId="42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2" fontId="0" fillId="0" borderId="0" xfId="44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39" fontId="0" fillId="0" borderId="12" xfId="42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/>
    </xf>
    <xf numFmtId="39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2" fontId="0" fillId="0" borderId="12" xfId="44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/>
    </xf>
    <xf numFmtId="164" fontId="0" fillId="0" borderId="0" xfId="42" applyNumberFormat="1" applyFont="1" applyFill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 horizontal="center"/>
    </xf>
    <xf numFmtId="165" fontId="0" fillId="0" borderId="25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43" fontId="0" fillId="0" borderId="0" xfId="42" applyAlignment="1">
      <alignment horizontal="center"/>
    </xf>
    <xf numFmtId="43" fontId="0" fillId="0" borderId="12" xfId="42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Border="1" applyAlignment="1">
      <alignment horizontal="center"/>
    </xf>
    <xf numFmtId="43" fontId="0" fillId="0" borderId="0" xfId="42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wr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ff\RIeng\Public\SFD%202009\SFD%202009%20Part%203%20-Master%20%2009-14-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FD%202009\SFD%202009%20Part%202%20-%20Web%20Rele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wret"/>
      <sheetName val="Tbl1"/>
      <sheetName val="Tbl2"/>
      <sheetName val="Tbl3"/>
      <sheetName val="Tbl4"/>
      <sheetName val="Tbl5"/>
      <sheetName val="Tbl6"/>
      <sheetName val="Tbl 7"/>
      <sheetName val="Tbl8"/>
      <sheetName val="Tbl9"/>
      <sheetName val="Tbl 10"/>
      <sheetName val="Tbl11"/>
      <sheetName val="Allexp"/>
      <sheetName val="Tbl5a"/>
    </sheetNames>
    <sheetDataSet>
      <sheetData sheetId="11">
        <row r="9">
          <cell r="C9">
            <v>833956.8758956675</v>
          </cell>
        </row>
        <row r="11">
          <cell r="C11">
            <v>8969.300000000001</v>
          </cell>
        </row>
        <row r="12">
          <cell r="C12">
            <v>72805.61472684085</v>
          </cell>
        </row>
        <row r="13">
          <cell r="C13">
            <v>79648.15000000001</v>
          </cell>
        </row>
        <row r="14">
          <cell r="C14">
            <v>101282.40000000001</v>
          </cell>
        </row>
        <row r="15">
          <cell r="C15">
            <v>17023.6</v>
          </cell>
        </row>
        <row r="17">
          <cell r="C17">
            <v>5353.599999999999</v>
          </cell>
        </row>
        <row r="18">
          <cell r="C18">
            <v>27769.55</v>
          </cell>
        </row>
        <row r="19">
          <cell r="C19">
            <v>15857.789583333333</v>
          </cell>
        </row>
        <row r="20">
          <cell r="C20">
            <v>26374.932969432313</v>
          </cell>
        </row>
        <row r="21">
          <cell r="C21">
            <v>4429.2</v>
          </cell>
        </row>
        <row r="23">
          <cell r="C23">
            <v>40051.7</v>
          </cell>
        </row>
        <row r="24">
          <cell r="C24">
            <v>4406.1</v>
          </cell>
        </row>
        <row r="25">
          <cell r="C25">
            <v>38544.1</v>
          </cell>
        </row>
        <row r="26">
          <cell r="C26">
            <v>49455.450000000004</v>
          </cell>
        </row>
        <row r="27">
          <cell r="C27">
            <v>2134.3746376811596</v>
          </cell>
        </row>
        <row r="29">
          <cell r="C29">
            <v>138439.58645405745</v>
          </cell>
        </row>
        <row r="30">
          <cell r="C30">
            <v>127546.21064124783</v>
          </cell>
        </row>
        <row r="31">
          <cell r="C31">
            <v>7629.599999999999</v>
          </cell>
        </row>
        <row r="32">
          <cell r="C32">
            <v>16721.4</v>
          </cell>
        </row>
        <row r="33">
          <cell r="C33">
            <v>2772.7000000000003</v>
          </cell>
        </row>
        <row r="35">
          <cell r="C35">
            <v>4330.3</v>
          </cell>
        </row>
        <row r="36">
          <cell r="C36">
            <v>21553.007036247334</v>
          </cell>
        </row>
        <row r="37">
          <cell r="C37">
            <v>14379.909846827135</v>
          </cell>
        </row>
        <row r="38">
          <cell r="C38">
            <v>6478.3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Admin"/>
      <sheetName val="MidLev"/>
      <sheetName val="Inst"/>
      <sheetName val="Adult "/>
      <sheetName val="sp ed"/>
      <sheetName val="ppshs"/>
      <sheetName val="trans"/>
      <sheetName val="opmp"/>
      <sheetName val="fixchg"/>
      <sheetName val="distfc"/>
      <sheetName val="comserv"/>
      <sheetName val="CapOut"/>
      <sheetName val="const"/>
      <sheetName val="food"/>
      <sheetName val="debt"/>
      <sheetName val="expbyobj"/>
    </sheetNames>
    <sheetDataSet>
      <sheetData sheetId="1">
        <row r="11">
          <cell r="B11">
            <v>2567835.23</v>
          </cell>
        </row>
        <row r="12">
          <cell r="B12">
            <v>25313455.499999993</v>
          </cell>
        </row>
        <row r="13">
          <cell r="B13">
            <v>61295872.06</v>
          </cell>
        </row>
        <row r="14">
          <cell r="B14">
            <v>41668344.309999995</v>
          </cell>
        </row>
        <row r="15">
          <cell r="B15">
            <v>5799705.45</v>
          </cell>
        </row>
        <row r="17">
          <cell r="B17">
            <v>1478343.16</v>
          </cell>
        </row>
        <row r="18">
          <cell r="B18">
            <v>5588604.76</v>
          </cell>
        </row>
        <row r="19">
          <cell r="B19">
            <v>4822900.37</v>
          </cell>
        </row>
        <row r="20">
          <cell r="B20">
            <v>8018284.080000001</v>
          </cell>
        </row>
        <row r="21">
          <cell r="B21">
            <v>1307232.2200000002</v>
          </cell>
        </row>
        <row r="23">
          <cell r="B23">
            <v>8824018.28</v>
          </cell>
        </row>
        <row r="24">
          <cell r="B24">
            <v>1152317.5500000003</v>
          </cell>
        </row>
        <row r="25">
          <cell r="B25">
            <v>11316661.95</v>
          </cell>
        </row>
        <row r="26">
          <cell r="B26">
            <v>11407328</v>
          </cell>
        </row>
        <row r="27">
          <cell r="B27">
            <v>1353062.6</v>
          </cell>
        </row>
        <row r="29">
          <cell r="B29">
            <v>42566872.78999999</v>
          </cell>
        </row>
        <row r="30">
          <cell r="B30">
            <v>53110625.25</v>
          </cell>
        </row>
        <row r="31">
          <cell r="B31">
            <v>1771023.3599999999</v>
          </cell>
        </row>
        <row r="32">
          <cell r="B32">
            <v>4162053.4800000004</v>
          </cell>
        </row>
        <row r="33">
          <cell r="B33">
            <v>838164.93</v>
          </cell>
        </row>
        <row r="35">
          <cell r="B35">
            <v>1194673.83</v>
          </cell>
        </row>
        <row r="36">
          <cell r="B36">
            <v>7364045.409999999</v>
          </cell>
        </row>
        <row r="37">
          <cell r="B37">
            <v>4458419.18</v>
          </cell>
        </row>
        <row r="38">
          <cell r="B38">
            <v>1626088.94</v>
          </cell>
        </row>
      </sheetData>
      <sheetData sheetId="2">
        <row r="10">
          <cell r="B10">
            <v>7232634.169999999</v>
          </cell>
        </row>
        <row r="11">
          <cell r="B11">
            <v>61160102.42</v>
          </cell>
        </row>
        <row r="12">
          <cell r="B12">
            <v>82433634.75</v>
          </cell>
        </row>
        <row r="13">
          <cell r="B13">
            <v>80501383.10000001</v>
          </cell>
        </row>
        <row r="14">
          <cell r="B14">
            <v>11644033.1</v>
          </cell>
        </row>
        <row r="16">
          <cell r="B16">
            <v>4239109.46</v>
          </cell>
        </row>
        <row r="17">
          <cell r="B17">
            <v>24941364.019999996</v>
          </cell>
        </row>
        <row r="18">
          <cell r="B18">
            <v>13463354.620000001</v>
          </cell>
        </row>
        <row r="19">
          <cell r="B19">
            <v>21998944.53</v>
          </cell>
        </row>
        <row r="20">
          <cell r="B20">
            <v>4573535.04</v>
          </cell>
        </row>
        <row r="22">
          <cell r="B22">
            <v>32853636.329999994</v>
          </cell>
        </row>
        <row r="23">
          <cell r="B23">
            <v>2744752.84</v>
          </cell>
        </row>
        <row r="24">
          <cell r="B24">
            <v>25926619.449999996</v>
          </cell>
        </row>
        <row r="25">
          <cell r="B25">
            <v>54135202.519999996</v>
          </cell>
        </row>
        <row r="26">
          <cell r="B26">
            <v>2549610.08</v>
          </cell>
        </row>
        <row r="28">
          <cell r="B28">
            <v>133615903.97999999</v>
          </cell>
        </row>
        <row r="29">
          <cell r="B29">
            <v>122131260.11999999</v>
          </cell>
        </row>
        <row r="30">
          <cell r="B30">
            <v>4911177.350000001</v>
          </cell>
        </row>
        <row r="31">
          <cell r="B31">
            <v>12591868.83</v>
          </cell>
        </row>
        <row r="32">
          <cell r="B32">
            <v>2548819.4899999998</v>
          </cell>
        </row>
        <row r="34">
          <cell r="B34">
            <v>3953247.2700000005</v>
          </cell>
        </row>
        <row r="35">
          <cell r="B35">
            <v>17406717.13</v>
          </cell>
        </row>
        <row r="36">
          <cell r="B36">
            <v>11788599.82</v>
          </cell>
        </row>
        <row r="37">
          <cell r="B37">
            <v>6689357.23</v>
          </cell>
        </row>
      </sheetData>
      <sheetData sheetId="3">
        <row r="12">
          <cell r="B12">
            <v>52176974.04</v>
          </cell>
        </row>
        <row r="13">
          <cell r="B13">
            <v>383902138.50999993</v>
          </cell>
        </row>
        <row r="14">
          <cell r="B14">
            <v>475108013.3699999</v>
          </cell>
        </row>
        <row r="15">
          <cell r="B15">
            <v>490025906.29</v>
          </cell>
        </row>
        <row r="16">
          <cell r="B16">
            <v>87022622.34</v>
          </cell>
        </row>
        <row r="18">
          <cell r="B18">
            <v>27384558.950000003</v>
          </cell>
        </row>
        <row r="19">
          <cell r="B19">
            <v>139645316.89999998</v>
          </cell>
        </row>
        <row r="20">
          <cell r="B20">
            <v>73864009.49999999</v>
          </cell>
        </row>
        <row r="21">
          <cell r="B21">
            <v>135515180.93999997</v>
          </cell>
        </row>
        <row r="22">
          <cell r="B22">
            <v>24127185.53</v>
          </cell>
        </row>
        <row r="24">
          <cell r="B24">
            <v>204927225.70000002</v>
          </cell>
        </row>
        <row r="25">
          <cell r="B25">
            <v>23652233.160000004</v>
          </cell>
        </row>
        <row r="26">
          <cell r="B26">
            <v>186876061.03</v>
          </cell>
        </row>
        <row r="27">
          <cell r="B27">
            <v>297295709.81</v>
          </cell>
        </row>
        <row r="28">
          <cell r="B28">
            <v>12968202.01</v>
          </cell>
        </row>
        <row r="30">
          <cell r="B30">
            <v>880301306.23</v>
          </cell>
        </row>
        <row r="31">
          <cell r="B31">
            <v>669908623.92</v>
          </cell>
        </row>
        <row r="32">
          <cell r="B32">
            <v>37554757.07999999</v>
          </cell>
        </row>
        <row r="33">
          <cell r="B33">
            <v>76246582.32</v>
          </cell>
        </row>
        <row r="34">
          <cell r="B34">
            <v>18178246.51</v>
          </cell>
        </row>
        <row r="36">
          <cell r="B36">
            <v>21245689.1</v>
          </cell>
        </row>
        <row r="37">
          <cell r="B37">
            <v>109233714.39000003</v>
          </cell>
        </row>
        <row r="38">
          <cell r="B38">
            <v>76672971.06</v>
          </cell>
        </row>
        <row r="39">
          <cell r="B39">
            <v>46268199.260000005</v>
          </cell>
        </row>
      </sheetData>
      <sheetData sheetId="5">
        <row r="11">
          <cell r="B11">
            <v>15343694.770000001</v>
          </cell>
        </row>
        <row r="12">
          <cell r="B12">
            <v>112206519.77</v>
          </cell>
        </row>
        <row r="13">
          <cell r="B13">
            <v>213569654.2</v>
          </cell>
        </row>
        <row r="14">
          <cell r="B14">
            <v>165876124.39000002</v>
          </cell>
        </row>
        <row r="15">
          <cell r="B15">
            <v>24893580.039999995</v>
          </cell>
        </row>
        <row r="17">
          <cell r="B17">
            <v>5760693.540000001</v>
          </cell>
        </row>
        <row r="18">
          <cell r="B18">
            <v>37320549.83</v>
          </cell>
        </row>
        <row r="19">
          <cell r="B19">
            <v>25141876.63</v>
          </cell>
        </row>
        <row r="20">
          <cell r="B20">
            <v>31919074.220000006</v>
          </cell>
        </row>
        <row r="21">
          <cell r="B21">
            <v>5080373.29</v>
          </cell>
        </row>
        <row r="23">
          <cell r="B23">
            <v>47384384.93</v>
          </cell>
        </row>
        <row r="24">
          <cell r="B24">
            <v>4596697.989999999</v>
          </cell>
        </row>
        <row r="25">
          <cell r="B25">
            <v>50732659.879999995</v>
          </cell>
        </row>
        <row r="26">
          <cell r="B26">
            <v>95120095.36999999</v>
          </cell>
        </row>
        <row r="27">
          <cell r="B27">
            <v>2966597.6200000006</v>
          </cell>
        </row>
        <row r="29">
          <cell r="B29">
            <v>262482047.85000002</v>
          </cell>
        </row>
        <row r="30">
          <cell r="B30">
            <v>237994126.12</v>
          </cell>
        </row>
        <row r="31">
          <cell r="B31">
            <v>8494346.32</v>
          </cell>
        </row>
        <row r="32">
          <cell r="B32">
            <v>19316980.67</v>
          </cell>
        </row>
        <row r="33">
          <cell r="B33">
            <v>3242965.4799999995</v>
          </cell>
        </row>
        <row r="35">
          <cell r="B35">
            <v>3794012.0499999993</v>
          </cell>
        </row>
        <row r="36">
          <cell r="B36">
            <v>24513185.639999997</v>
          </cell>
        </row>
        <row r="37">
          <cell r="B37">
            <v>16890964.669999998</v>
          </cell>
        </row>
        <row r="38">
          <cell r="B38">
            <v>9776001.81</v>
          </cell>
        </row>
      </sheetData>
      <sheetData sheetId="6">
        <row r="12">
          <cell r="B12">
            <v>625976.9400000001</v>
          </cell>
          <cell r="K12">
            <v>589182.38</v>
          </cell>
        </row>
        <row r="13">
          <cell r="B13">
            <v>5573567.999999999</v>
          </cell>
          <cell r="K13">
            <v>0</v>
          </cell>
        </row>
        <row r="14">
          <cell r="B14">
            <v>13939310.64</v>
          </cell>
          <cell r="K14">
            <v>7124556</v>
          </cell>
        </row>
        <row r="15">
          <cell r="B15">
            <v>8382340.65</v>
          </cell>
          <cell r="K15">
            <v>13307179.260000002</v>
          </cell>
        </row>
        <row r="16">
          <cell r="B16">
            <v>1167567.71</v>
          </cell>
          <cell r="K16">
            <v>1211313.04</v>
          </cell>
        </row>
        <row r="18">
          <cell r="B18">
            <v>599359.92</v>
          </cell>
          <cell r="K18">
            <v>549326.2699999999</v>
          </cell>
        </row>
        <row r="19">
          <cell r="B19">
            <v>1283349.47</v>
          </cell>
          <cell r="K19">
            <v>3099041.32</v>
          </cell>
        </row>
        <row r="20">
          <cell r="B20">
            <v>1178330.68</v>
          </cell>
          <cell r="K20">
            <v>1548471.05</v>
          </cell>
        </row>
        <row r="21">
          <cell r="B21">
            <v>2999236.1500000004</v>
          </cell>
          <cell r="K21">
            <v>2503613.7</v>
          </cell>
        </row>
        <row r="22">
          <cell r="B22">
            <v>407320.76999999996</v>
          </cell>
          <cell r="K22">
            <v>422572</v>
          </cell>
        </row>
        <row r="24">
          <cell r="B24">
            <v>3192927.9099999997</v>
          </cell>
          <cell r="K24">
            <v>5430698.870000001</v>
          </cell>
        </row>
        <row r="25">
          <cell r="B25">
            <v>680502.67</v>
          </cell>
          <cell r="K25">
            <v>469430.96</v>
          </cell>
        </row>
        <row r="26">
          <cell r="B26">
            <v>1614399.32</v>
          </cell>
          <cell r="K26">
            <v>3373482.4299999997</v>
          </cell>
        </row>
        <row r="27">
          <cell r="B27">
            <v>3124060.8099999996</v>
          </cell>
          <cell r="K27">
            <v>5834107</v>
          </cell>
        </row>
        <row r="28">
          <cell r="B28">
            <v>205136.87</v>
          </cell>
          <cell r="K28">
            <v>3027.24</v>
          </cell>
        </row>
        <row r="30">
          <cell r="B30">
            <v>11544627.02</v>
          </cell>
          <cell r="K30">
            <v>31180.99</v>
          </cell>
        </row>
        <row r="31">
          <cell r="B31">
            <v>22945984.610000003</v>
          </cell>
          <cell r="K31">
            <v>15066507.54</v>
          </cell>
        </row>
        <row r="32">
          <cell r="B32">
            <v>463970.25000000006</v>
          </cell>
          <cell r="K32">
            <v>606853.7999999999</v>
          </cell>
        </row>
        <row r="33">
          <cell r="B33">
            <v>1241074.1199999999</v>
          </cell>
          <cell r="K33">
            <v>1776836.8</v>
          </cell>
        </row>
        <row r="34">
          <cell r="B34">
            <v>1275211.2</v>
          </cell>
          <cell r="K34">
            <v>331322.73</v>
          </cell>
        </row>
        <row r="36">
          <cell r="B36">
            <v>264696.92</v>
          </cell>
          <cell r="K36">
            <v>0</v>
          </cell>
        </row>
        <row r="37">
          <cell r="B37">
            <v>1181720.4</v>
          </cell>
          <cell r="K37">
            <v>241554.72</v>
          </cell>
        </row>
        <row r="38">
          <cell r="B38">
            <v>2024333.77</v>
          </cell>
          <cell r="K38">
            <v>1384582.9300000002</v>
          </cell>
        </row>
        <row r="39">
          <cell r="B39">
            <v>305311.25</v>
          </cell>
          <cell r="K39">
            <v>839524.0199999999</v>
          </cell>
        </row>
      </sheetData>
      <sheetData sheetId="7">
        <row r="11">
          <cell r="B11">
            <v>6141703.140000001</v>
          </cell>
        </row>
        <row r="12">
          <cell r="B12">
            <v>38801835.01</v>
          </cell>
        </row>
        <row r="13">
          <cell r="B13">
            <v>34602520.68</v>
          </cell>
        </row>
        <row r="14">
          <cell r="B14">
            <v>51733986.05</v>
          </cell>
        </row>
        <row r="15">
          <cell r="B15">
            <v>12381452.270000001</v>
          </cell>
        </row>
        <row r="17">
          <cell r="B17">
            <v>3806334.3200000003</v>
          </cell>
        </row>
        <row r="18">
          <cell r="B18">
            <v>19165496.62</v>
          </cell>
        </row>
        <row r="19">
          <cell r="B19">
            <v>9057366.65</v>
          </cell>
        </row>
        <row r="20">
          <cell r="B20">
            <v>21272994.82</v>
          </cell>
        </row>
        <row r="21">
          <cell r="B21">
            <v>2923700.7800000003</v>
          </cell>
        </row>
        <row r="23">
          <cell r="B23">
            <v>19272916.669999998</v>
          </cell>
        </row>
        <row r="24">
          <cell r="B24">
            <v>4055750.58</v>
          </cell>
        </row>
        <row r="25">
          <cell r="B25">
            <v>27345138.46</v>
          </cell>
        </row>
        <row r="26">
          <cell r="B26">
            <v>31387351.82</v>
          </cell>
        </row>
        <row r="27">
          <cell r="B27">
            <v>2014979.6200000003</v>
          </cell>
        </row>
        <row r="29">
          <cell r="B29">
            <v>91054066.94</v>
          </cell>
        </row>
        <row r="30">
          <cell r="B30">
            <v>94639728.47999999</v>
          </cell>
        </row>
        <row r="31">
          <cell r="B31">
            <v>5916111.470000002</v>
          </cell>
        </row>
        <row r="32">
          <cell r="B32">
            <v>13579765.49</v>
          </cell>
        </row>
        <row r="33">
          <cell r="B33">
            <v>2680090.6</v>
          </cell>
        </row>
        <row r="35">
          <cell r="B35">
            <v>2667096.2199999997</v>
          </cell>
        </row>
        <row r="36">
          <cell r="B36">
            <v>9120357.42</v>
          </cell>
        </row>
        <row r="37">
          <cell r="B37">
            <v>8021527.3</v>
          </cell>
        </row>
        <row r="38">
          <cell r="B38">
            <v>5488278.51</v>
          </cell>
        </row>
      </sheetData>
      <sheetData sheetId="8">
        <row r="11">
          <cell r="B11">
            <v>8832504.07</v>
          </cell>
          <cell r="L11">
            <v>1778879.1500000001</v>
          </cell>
        </row>
        <row r="12">
          <cell r="B12">
            <v>62983541.39</v>
          </cell>
          <cell r="L12">
            <v>12219611.35</v>
          </cell>
        </row>
        <row r="13">
          <cell r="B13">
            <v>72702123.05999999</v>
          </cell>
          <cell r="L13">
            <v>19450437.95</v>
          </cell>
        </row>
        <row r="14">
          <cell r="B14">
            <v>87382431.11</v>
          </cell>
          <cell r="L14">
            <v>28343634</v>
          </cell>
        </row>
        <row r="15">
          <cell r="B15">
            <v>16202369.56</v>
          </cell>
          <cell r="L15">
            <v>3115824.43</v>
          </cell>
        </row>
        <row r="17">
          <cell r="B17">
            <v>3648361.7100000004</v>
          </cell>
          <cell r="L17">
            <v>699005.7499999999</v>
          </cell>
        </row>
        <row r="18">
          <cell r="B18">
            <v>24698292.630000003</v>
          </cell>
          <cell r="L18">
            <v>7054599.2</v>
          </cell>
        </row>
        <row r="19">
          <cell r="B19">
            <v>11455733.57</v>
          </cell>
          <cell r="L19">
            <v>3870993.05</v>
          </cell>
        </row>
        <row r="20">
          <cell r="B20">
            <v>21961210.069999997</v>
          </cell>
          <cell r="L20">
            <v>8497118.65</v>
          </cell>
        </row>
        <row r="21">
          <cell r="B21">
            <v>3591964.56</v>
          </cell>
          <cell r="L21">
            <v>831102.78</v>
          </cell>
        </row>
        <row r="23">
          <cell r="B23">
            <v>34381513.300000004</v>
          </cell>
          <cell r="L23">
            <v>11081532.7</v>
          </cell>
        </row>
        <row r="24">
          <cell r="B24">
            <v>4076796.6999999997</v>
          </cell>
          <cell r="L24">
            <v>807551.52</v>
          </cell>
        </row>
        <row r="25">
          <cell r="B25">
            <v>29069510.31</v>
          </cell>
          <cell r="L25">
            <v>10663678.85</v>
          </cell>
        </row>
        <row r="26">
          <cell r="B26">
            <v>43298278</v>
          </cell>
          <cell r="L26">
            <v>22163114</v>
          </cell>
        </row>
        <row r="27">
          <cell r="B27">
            <v>2291553.89</v>
          </cell>
          <cell r="L27">
            <v>598600.4700000001</v>
          </cell>
        </row>
        <row r="29">
          <cell r="B29">
            <v>117093143.22999999</v>
          </cell>
          <cell r="L29">
            <v>35247394.279999994</v>
          </cell>
        </row>
        <row r="30">
          <cell r="B30">
            <v>128192292.42999999</v>
          </cell>
          <cell r="L30">
            <v>33498179.33</v>
          </cell>
        </row>
        <row r="31">
          <cell r="B31">
            <v>6379859.4799999995</v>
          </cell>
          <cell r="L31">
            <v>1567610.05</v>
          </cell>
        </row>
        <row r="32">
          <cell r="B32">
            <v>13506618.6</v>
          </cell>
          <cell r="L32">
            <v>3899112.3499999996</v>
          </cell>
        </row>
        <row r="33">
          <cell r="B33">
            <v>2434547.95</v>
          </cell>
          <cell r="L33">
            <v>963007.99</v>
          </cell>
        </row>
        <row r="35">
          <cell r="B35">
            <v>3614115.7</v>
          </cell>
          <cell r="L35">
            <v>1354370.43</v>
          </cell>
        </row>
        <row r="36">
          <cell r="B36">
            <v>19046520.2</v>
          </cell>
          <cell r="L36">
            <v>12854763.96</v>
          </cell>
        </row>
        <row r="37">
          <cell r="B37">
            <v>10665632.620000001</v>
          </cell>
          <cell r="L37">
            <v>2924976.26</v>
          </cell>
        </row>
        <row r="38">
          <cell r="B38">
            <v>6867905.53</v>
          </cell>
          <cell r="L38">
            <v>951044.53</v>
          </cell>
        </row>
      </sheetData>
      <sheetData sheetId="9">
        <row r="12">
          <cell r="B12">
            <v>30078828.19</v>
          </cell>
        </row>
        <row r="13">
          <cell r="B13">
            <v>211690664.2</v>
          </cell>
        </row>
        <row r="14">
          <cell r="B14">
            <v>249198706.89999998</v>
          </cell>
        </row>
        <row r="15">
          <cell r="B15">
            <v>329588439.21000004</v>
          </cell>
        </row>
        <row r="16">
          <cell r="B16">
            <v>43324329.230000004</v>
          </cell>
        </row>
        <row r="18">
          <cell r="B18">
            <v>13461034.200000001</v>
          </cell>
        </row>
        <row r="19">
          <cell r="B19">
            <v>74072255.78999999</v>
          </cell>
        </row>
        <row r="20">
          <cell r="B20">
            <v>42520710.3</v>
          </cell>
        </row>
        <row r="21">
          <cell r="B21">
            <v>61988825.61</v>
          </cell>
        </row>
        <row r="22">
          <cell r="B22">
            <v>12799589.559999999</v>
          </cell>
        </row>
        <row r="24">
          <cell r="B24">
            <v>113708722.83999997</v>
          </cell>
        </row>
        <row r="25">
          <cell r="B25">
            <v>12226970.45</v>
          </cell>
        </row>
        <row r="26">
          <cell r="B26">
            <v>111562462.05000001</v>
          </cell>
        </row>
        <row r="27">
          <cell r="B27">
            <v>147708887.39</v>
          </cell>
        </row>
        <row r="28">
          <cell r="B28">
            <v>6405484.49</v>
          </cell>
        </row>
        <row r="30">
          <cell r="B30">
            <v>555268456.46</v>
          </cell>
        </row>
        <row r="31">
          <cell r="B31">
            <v>366174536.62</v>
          </cell>
        </row>
        <row r="32">
          <cell r="B32">
            <v>19919373.559999995</v>
          </cell>
        </row>
        <row r="33">
          <cell r="B33">
            <v>46873536.20999999</v>
          </cell>
        </row>
        <row r="34">
          <cell r="B34">
            <v>8317661.0600000005</v>
          </cell>
        </row>
        <row r="36">
          <cell r="B36">
            <v>11711356.440000001</v>
          </cell>
        </row>
        <row r="37">
          <cell r="B37">
            <v>50770889.89</v>
          </cell>
        </row>
        <row r="38">
          <cell r="B38">
            <v>40028055.68000001</v>
          </cell>
        </row>
        <row r="39">
          <cell r="B39">
            <v>22224243.590000004</v>
          </cell>
        </row>
      </sheetData>
      <sheetData sheetId="11">
        <row r="11">
          <cell r="B11">
            <v>0</v>
          </cell>
        </row>
        <row r="12">
          <cell r="B12">
            <v>101579</v>
          </cell>
        </row>
        <row r="13">
          <cell r="B13">
            <v>91419.26</v>
          </cell>
        </row>
        <row r="14">
          <cell r="B14">
            <v>73800.98999999999</v>
          </cell>
        </row>
        <row r="15">
          <cell r="B15">
            <v>1029400.9000000001</v>
          </cell>
        </row>
        <row r="17">
          <cell r="B17">
            <v>0</v>
          </cell>
        </row>
        <row r="18">
          <cell r="B18">
            <v>279931.86</v>
          </cell>
        </row>
        <row r="19">
          <cell r="B19">
            <v>302251.44999999995</v>
          </cell>
        </row>
        <row r="20">
          <cell r="B20">
            <v>2860792.9599999995</v>
          </cell>
        </row>
        <row r="21">
          <cell r="B21">
            <v>0</v>
          </cell>
        </row>
        <row r="23">
          <cell r="B23">
            <v>971474.12</v>
          </cell>
        </row>
        <row r="24">
          <cell r="B24">
            <v>239755.38</v>
          </cell>
        </row>
        <row r="25">
          <cell r="B25">
            <v>428816.4</v>
          </cell>
        </row>
        <row r="26">
          <cell r="B26">
            <v>6257228.31</v>
          </cell>
        </row>
        <row r="27">
          <cell r="B27">
            <v>107821.29</v>
          </cell>
        </row>
        <row r="29">
          <cell r="B29">
            <v>1994810.1199999996</v>
          </cell>
        </row>
        <row r="30">
          <cell r="B30">
            <v>2854909.5100000002</v>
          </cell>
        </row>
        <row r="31">
          <cell r="B31">
            <v>12323.630000000001</v>
          </cell>
        </row>
        <row r="32">
          <cell r="B32">
            <v>38026.19</v>
          </cell>
        </row>
        <row r="33">
          <cell r="B33">
            <v>0</v>
          </cell>
        </row>
        <row r="35">
          <cell r="B35">
            <v>261025.65</v>
          </cell>
        </row>
        <row r="36">
          <cell r="B36">
            <v>255162.88</v>
          </cell>
        </row>
        <row r="37">
          <cell r="B37">
            <v>204645.35</v>
          </cell>
        </row>
        <row r="38">
          <cell r="B38">
            <v>13073.34</v>
          </cell>
        </row>
      </sheetData>
      <sheetData sheetId="12">
        <row r="11">
          <cell r="B11">
            <v>219184.13</v>
          </cell>
        </row>
        <row r="12">
          <cell r="B12">
            <v>2493300</v>
          </cell>
        </row>
        <row r="13">
          <cell r="B13">
            <v>2611191.2700000005</v>
          </cell>
        </row>
        <row r="14">
          <cell r="B14">
            <v>3103802</v>
          </cell>
        </row>
        <row r="15">
          <cell r="B15">
            <v>592035.46</v>
          </cell>
        </row>
        <row r="17">
          <cell r="B17">
            <v>316781.48</v>
          </cell>
        </row>
        <row r="18">
          <cell r="B18">
            <v>859824.03</v>
          </cell>
        </row>
        <row r="19">
          <cell r="B19">
            <v>262920.73</v>
          </cell>
        </row>
        <row r="20">
          <cell r="B20">
            <v>4005412.3699999996</v>
          </cell>
        </row>
        <row r="21">
          <cell r="B21">
            <v>167959.35000000003</v>
          </cell>
        </row>
        <row r="23">
          <cell r="B23">
            <v>2002866.53</v>
          </cell>
        </row>
        <row r="24">
          <cell r="B24">
            <v>106544.20000000001</v>
          </cell>
        </row>
        <row r="25">
          <cell r="B25">
            <v>728965.55</v>
          </cell>
        </row>
        <row r="26">
          <cell r="B26">
            <v>866997</v>
          </cell>
        </row>
        <row r="27">
          <cell r="B27">
            <v>96161.19</v>
          </cell>
        </row>
        <row r="29">
          <cell r="B29">
            <v>0</v>
          </cell>
        </row>
        <row r="30">
          <cell r="B30">
            <v>646775.86</v>
          </cell>
        </row>
        <row r="31">
          <cell r="B31">
            <v>0</v>
          </cell>
        </row>
        <row r="32">
          <cell r="B32">
            <v>1135077.6099999999</v>
          </cell>
        </row>
        <row r="33">
          <cell r="B33">
            <v>416042.1</v>
          </cell>
        </row>
        <row r="35">
          <cell r="B35">
            <v>0</v>
          </cell>
        </row>
        <row r="36">
          <cell r="B36">
            <v>1152214.85</v>
          </cell>
        </row>
        <row r="37">
          <cell r="B37">
            <v>6396474.55</v>
          </cell>
        </row>
        <row r="38">
          <cell r="B38">
            <v>667535.11</v>
          </cell>
        </row>
      </sheetData>
      <sheetData sheetId="13">
        <row r="11">
          <cell r="B11">
            <v>5397075.0200000005</v>
          </cell>
        </row>
        <row r="12">
          <cell r="B12">
            <v>120384184</v>
          </cell>
        </row>
        <row r="13">
          <cell r="B13">
            <v>89855168.88</v>
          </cell>
        </row>
        <row r="14">
          <cell r="B14">
            <v>94720793</v>
          </cell>
        </row>
        <row r="15">
          <cell r="B15">
            <v>17273863.52</v>
          </cell>
        </row>
        <row r="17">
          <cell r="B17">
            <v>26653522.490000002</v>
          </cell>
        </row>
        <row r="18">
          <cell r="B18">
            <v>60763742.13</v>
          </cell>
        </row>
        <row r="19">
          <cell r="B19">
            <v>14511075.26</v>
          </cell>
        </row>
        <row r="20">
          <cell r="B20">
            <v>8917837.55</v>
          </cell>
        </row>
        <row r="21">
          <cell r="B21">
            <v>17450702</v>
          </cell>
        </row>
        <row r="23">
          <cell r="B23">
            <v>77408790</v>
          </cell>
        </row>
        <row r="24">
          <cell r="B24">
            <v>9859667.49</v>
          </cell>
        </row>
        <row r="25">
          <cell r="B25">
            <v>111524256.14</v>
          </cell>
        </row>
        <row r="26">
          <cell r="B26">
            <v>59222745</v>
          </cell>
        </row>
        <row r="27">
          <cell r="B27">
            <v>2303335</v>
          </cell>
        </row>
        <row r="29">
          <cell r="B29">
            <v>0</v>
          </cell>
        </row>
        <row r="30">
          <cell r="B30">
            <v>102502516.99000001</v>
          </cell>
        </row>
        <row r="31">
          <cell r="B31">
            <v>10456018.129999999</v>
          </cell>
        </row>
        <row r="32">
          <cell r="B32">
            <v>20663001.53</v>
          </cell>
        </row>
        <row r="33">
          <cell r="B33">
            <v>2062231</v>
          </cell>
        </row>
        <row r="35">
          <cell r="B35">
            <v>10379820.86</v>
          </cell>
        </row>
        <row r="36">
          <cell r="B36">
            <v>61313536.989999995</v>
          </cell>
        </row>
        <row r="37">
          <cell r="B37">
            <v>1975300.9200000002</v>
          </cell>
        </row>
        <row r="38">
          <cell r="B38">
            <v>24994895.200000003</v>
          </cell>
        </row>
      </sheetData>
      <sheetData sheetId="14">
        <row r="11">
          <cell r="B11">
            <v>5586680.29</v>
          </cell>
        </row>
        <row r="12">
          <cell r="B12">
            <v>22151290</v>
          </cell>
        </row>
        <row r="13">
          <cell r="B13">
            <v>32668831.729999997</v>
          </cell>
        </row>
        <row r="14">
          <cell r="B14">
            <v>34822538</v>
          </cell>
        </row>
        <row r="15">
          <cell r="B15">
            <v>5549490.47</v>
          </cell>
        </row>
        <row r="17">
          <cell r="B17">
            <v>2187553.81</v>
          </cell>
        </row>
        <row r="18">
          <cell r="B18">
            <v>6545583.49</v>
          </cell>
        </row>
        <row r="19">
          <cell r="B19">
            <v>5734452.85</v>
          </cell>
        </row>
        <row r="20">
          <cell r="B20">
            <v>10226252.86</v>
          </cell>
        </row>
        <row r="21">
          <cell r="B21">
            <v>2290497.7800000003</v>
          </cell>
        </row>
        <row r="23">
          <cell r="B23">
            <v>11635911</v>
          </cell>
        </row>
        <row r="24">
          <cell r="B24">
            <v>2692443</v>
          </cell>
        </row>
        <row r="25">
          <cell r="B25">
            <v>14461086.949999997</v>
          </cell>
        </row>
        <row r="26">
          <cell r="B26">
            <v>11724558</v>
          </cell>
        </row>
        <row r="27">
          <cell r="B27">
            <v>1183368.09</v>
          </cell>
        </row>
        <row r="29">
          <cell r="B29">
            <v>44231621.45000001</v>
          </cell>
        </row>
        <row r="30">
          <cell r="B30">
            <v>70796632</v>
          </cell>
        </row>
        <row r="31">
          <cell r="B31">
            <v>2347345.1399999997</v>
          </cell>
        </row>
        <row r="32">
          <cell r="B32">
            <v>6114903.66</v>
          </cell>
        </row>
        <row r="33">
          <cell r="B33">
            <v>1382933.09</v>
          </cell>
        </row>
        <row r="35">
          <cell r="B35">
            <v>1691629.43</v>
          </cell>
        </row>
        <row r="36">
          <cell r="B36">
            <v>9799924.96</v>
          </cell>
        </row>
        <row r="37">
          <cell r="B37">
            <v>6645237.140000001</v>
          </cell>
        </row>
        <row r="38">
          <cell r="B38">
            <v>2533579.0500000003</v>
          </cell>
        </row>
      </sheetData>
      <sheetData sheetId="15">
        <row r="11">
          <cell r="C11">
            <v>0</v>
          </cell>
          <cell r="F11">
            <v>1475438</v>
          </cell>
          <cell r="J11">
            <v>644405</v>
          </cell>
        </row>
        <row r="12">
          <cell r="C12">
            <v>0</v>
          </cell>
          <cell r="E12">
            <v>22155841</v>
          </cell>
          <cell r="J12">
            <v>10788862</v>
          </cell>
        </row>
        <row r="13">
          <cell r="C13">
            <v>0</v>
          </cell>
          <cell r="E13">
            <v>4925000</v>
          </cell>
          <cell r="J13">
            <v>2618937</v>
          </cell>
        </row>
        <row r="14">
          <cell r="C14">
            <v>6074000</v>
          </cell>
          <cell r="E14">
            <v>14580000</v>
          </cell>
          <cell r="J14">
            <v>11797164</v>
          </cell>
        </row>
        <row r="15">
          <cell r="C15">
            <v>0</v>
          </cell>
          <cell r="E15">
            <v>4560879</v>
          </cell>
          <cell r="J15">
            <v>1721646</v>
          </cell>
        </row>
        <row r="17">
          <cell r="C17">
            <v>0</v>
          </cell>
          <cell r="E17">
            <v>1014798</v>
          </cell>
          <cell r="K17">
            <v>569442.71</v>
          </cell>
        </row>
        <row r="18">
          <cell r="C18">
            <v>0</v>
          </cell>
          <cell r="E18">
            <v>7246173.19</v>
          </cell>
          <cell r="J18">
            <v>3320649.12</v>
          </cell>
        </row>
        <row r="19">
          <cell r="C19">
            <v>0</v>
          </cell>
          <cell r="E19">
            <v>5152807</v>
          </cell>
          <cell r="J19">
            <v>3223774</v>
          </cell>
        </row>
        <row r="20">
          <cell r="C20">
            <v>0</v>
          </cell>
          <cell r="E20">
            <v>3593463</v>
          </cell>
          <cell r="J20">
            <v>1414114</v>
          </cell>
        </row>
        <row r="21">
          <cell r="C21">
            <v>0</v>
          </cell>
          <cell r="E21">
            <v>800214</v>
          </cell>
          <cell r="J21">
            <v>336795</v>
          </cell>
        </row>
        <row r="23">
          <cell r="C23">
            <v>0</v>
          </cell>
          <cell r="E23">
            <v>15414723</v>
          </cell>
          <cell r="J23">
            <v>10220512</v>
          </cell>
        </row>
        <row r="24">
          <cell r="C24">
            <v>0</v>
          </cell>
          <cell r="E24">
            <v>145946.4</v>
          </cell>
          <cell r="J24">
            <v>75121.88</v>
          </cell>
        </row>
        <row r="25">
          <cell r="C25">
            <v>0</v>
          </cell>
          <cell r="E25">
            <v>7909644</v>
          </cell>
          <cell r="J25">
            <v>5447578</v>
          </cell>
        </row>
        <row r="26">
          <cell r="C26">
            <v>0</v>
          </cell>
          <cell r="E26">
            <v>21819067</v>
          </cell>
          <cell r="J26">
            <v>13433605</v>
          </cell>
        </row>
        <row r="27">
          <cell r="C27">
            <v>0</v>
          </cell>
          <cell r="E27">
            <v>0</v>
          </cell>
          <cell r="J27">
            <v>0</v>
          </cell>
        </row>
        <row r="29">
          <cell r="C29">
            <v>1994295</v>
          </cell>
          <cell r="E29">
            <v>61329010</v>
          </cell>
          <cell r="J29">
            <v>41024997</v>
          </cell>
        </row>
        <row r="30">
          <cell r="C30">
            <v>0</v>
          </cell>
          <cell r="E30">
            <v>27278924</v>
          </cell>
          <cell r="J30">
            <v>23568367</v>
          </cell>
        </row>
        <row r="31">
          <cell r="C31">
            <v>0</v>
          </cell>
          <cell r="E31">
            <v>3754380</v>
          </cell>
          <cell r="J31">
            <v>2306826</v>
          </cell>
        </row>
        <row r="32">
          <cell r="C32">
            <v>0</v>
          </cell>
          <cell r="E32">
            <v>4016170</v>
          </cell>
          <cell r="J32">
            <v>2018367</v>
          </cell>
        </row>
        <row r="33">
          <cell r="C33">
            <v>2062231</v>
          </cell>
          <cell r="E33">
            <v>4580176</v>
          </cell>
          <cell r="J33">
            <v>305388</v>
          </cell>
        </row>
        <row r="35">
          <cell r="C35">
            <v>0</v>
          </cell>
          <cell r="E35">
            <v>2330409</v>
          </cell>
          <cell r="J35">
            <v>1462888</v>
          </cell>
        </row>
        <row r="36">
          <cell r="C36">
            <v>0</v>
          </cell>
          <cell r="E36">
            <v>3743926</v>
          </cell>
          <cell r="J36">
            <v>1984360</v>
          </cell>
        </row>
        <row r="37">
          <cell r="C37">
            <v>0</v>
          </cell>
          <cell r="E37">
            <v>5741307</v>
          </cell>
          <cell r="J37">
            <v>2791705</v>
          </cell>
        </row>
        <row r="38">
          <cell r="C38">
            <v>0</v>
          </cell>
          <cell r="E38">
            <v>2116713</v>
          </cell>
          <cell r="J38">
            <v>6468574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4.00390625" style="0" customWidth="1"/>
    <col min="4" max="4" width="17.57421875" style="0" customWidth="1"/>
    <col min="5" max="5" width="14.7109375" style="0" customWidth="1"/>
    <col min="6" max="6" width="5.14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29" t="s">
        <v>95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229" t="s">
        <v>94</v>
      </c>
      <c r="B3" s="229"/>
      <c r="C3" s="229"/>
      <c r="D3" s="229"/>
      <c r="E3" s="229"/>
      <c r="F3" s="229"/>
      <c r="G3" s="229"/>
      <c r="H3" s="229"/>
      <c r="I3" s="229"/>
    </row>
    <row r="4" spans="1:9" ht="12.75">
      <c r="A4" s="230" t="s">
        <v>202</v>
      </c>
      <c r="B4" s="231"/>
      <c r="C4" s="231"/>
      <c r="D4" s="231"/>
      <c r="E4" s="231"/>
      <c r="F4" s="231"/>
      <c r="G4" s="231"/>
      <c r="H4" s="231"/>
      <c r="I4" s="231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32" t="s">
        <v>99</v>
      </c>
      <c r="D6" s="232"/>
      <c r="E6" s="232"/>
      <c r="F6" s="232"/>
      <c r="G6" s="232"/>
      <c r="H6" s="6"/>
      <c r="I6" s="97" t="s">
        <v>150</v>
      </c>
    </row>
    <row r="7" spans="1:9" ht="12.75">
      <c r="A7" s="3" t="s">
        <v>115</v>
      </c>
      <c r="B7" s="3"/>
      <c r="C7" s="6"/>
      <c r="D7" s="3"/>
      <c r="E7" s="3"/>
      <c r="F7" s="3"/>
      <c r="G7" s="226" t="s">
        <v>190</v>
      </c>
      <c r="H7" s="6"/>
      <c r="I7" s="97" t="s">
        <v>151</v>
      </c>
    </row>
    <row r="8" spans="1:9" ht="12.75">
      <c r="A8" t="s">
        <v>35</v>
      </c>
      <c r="B8" s="64" t="s">
        <v>146</v>
      </c>
      <c r="C8" s="6"/>
      <c r="D8" s="72" t="s">
        <v>147</v>
      </c>
      <c r="E8" s="3"/>
      <c r="F8" s="3"/>
      <c r="G8" s="227"/>
      <c r="H8" s="6"/>
      <c r="I8" s="97" t="s">
        <v>100</v>
      </c>
    </row>
    <row r="9" spans="1:9" ht="13.5" thickBot="1">
      <c r="A9" s="4" t="s">
        <v>116</v>
      </c>
      <c r="B9" s="71" t="s">
        <v>77</v>
      </c>
      <c r="C9" s="71" t="s">
        <v>148</v>
      </c>
      <c r="D9" s="71" t="s">
        <v>97</v>
      </c>
      <c r="E9" s="7" t="s">
        <v>98</v>
      </c>
      <c r="F9" s="125"/>
      <c r="G9" s="228"/>
      <c r="H9" s="7"/>
      <c r="I9" s="98" t="s">
        <v>155</v>
      </c>
    </row>
    <row r="10" spans="1:9" s="47" customFormat="1" ht="12.75">
      <c r="A10" s="75" t="s">
        <v>76</v>
      </c>
      <c r="B10" s="69">
        <f>+C10+I10</f>
        <v>13495.43990274386</v>
      </c>
      <c r="C10" s="69">
        <f>SUM(D10:G10)</f>
        <v>13013.071210012646</v>
      </c>
      <c r="D10" s="70">
        <f>+Tbl2!L11</f>
        <v>11668.856633670157</v>
      </c>
      <c r="E10" s="70">
        <f>+Tbl2!C11-Tbl2!I11</f>
        <v>598.6491424797114</v>
      </c>
      <c r="F10" s="70"/>
      <c r="G10" s="163">
        <f>'Tbl 10'!O9/Tbl11!C9</f>
        <v>745.5654338627777</v>
      </c>
      <c r="H10" s="70"/>
      <c r="I10" s="169">
        <f>Allexp!Y10/Tbl11!C9</f>
        <v>482.36869273121357</v>
      </c>
    </row>
    <row r="11" spans="1:9" ht="12.75">
      <c r="A11" s="3"/>
      <c r="B11" s="57"/>
      <c r="C11" s="58"/>
      <c r="D11" s="59"/>
      <c r="E11" s="59"/>
      <c r="F11" s="59"/>
      <c r="G11" s="49"/>
      <c r="H11" s="49"/>
      <c r="I11" s="99"/>
    </row>
    <row r="12" spans="1:10" ht="12.75">
      <c r="A12" s="3" t="s">
        <v>52</v>
      </c>
      <c r="B12" s="63">
        <f>+C12+I12</f>
        <v>13511.295113331027</v>
      </c>
      <c r="C12" s="58">
        <f>SUM(D12:G12)</f>
        <v>13250.513655469209</v>
      </c>
      <c r="D12" s="59">
        <f>+Tbl2!L13</f>
        <v>11856.295250465473</v>
      </c>
      <c r="E12" s="59">
        <f>+Tbl2!C13-Tbl2!I13</f>
        <v>640.9756770316526</v>
      </c>
      <c r="F12" s="59"/>
      <c r="G12" s="49">
        <f>'Tbl 10'!O11/Tbl11!C11</f>
        <v>753.2427279720824</v>
      </c>
      <c r="H12" s="49"/>
      <c r="I12" s="99">
        <f>Allexp!Y12/Tbl11!C11</f>
        <v>260.7814578618175</v>
      </c>
      <c r="J12" s="31"/>
    </row>
    <row r="13" spans="1:9" ht="12.75">
      <c r="A13" s="3" t="s">
        <v>53</v>
      </c>
      <c r="B13" s="63">
        <f>+C13+I13</f>
        <v>12665.0626246283</v>
      </c>
      <c r="C13" s="58">
        <f aca="true" t="shared" si="0" ref="C13:C39">SUM(D13:G13)</f>
        <v>12178.397961017712</v>
      </c>
      <c r="D13" s="59">
        <f>+Tbl2!L14</f>
        <v>10957.093143475679</v>
      </c>
      <c r="E13" s="59">
        <f>+Tbl2!C14-Tbl2!I14</f>
        <v>526.8630194788875</v>
      </c>
      <c r="F13" s="59"/>
      <c r="G13" s="49">
        <f>'Tbl 10'!O12/Tbl11!C12</f>
        <v>694.4417980631457</v>
      </c>
      <c r="H13" s="49"/>
      <c r="I13" s="99">
        <f>Allexp!Y13/Tbl11!C12</f>
        <v>486.66466361058696</v>
      </c>
    </row>
    <row r="14" spans="1:9" ht="12.75">
      <c r="A14" s="3" t="s">
        <v>75</v>
      </c>
      <c r="B14" s="63">
        <f>+C14+I14</f>
        <v>14454.284110553726</v>
      </c>
      <c r="C14" s="62">
        <f t="shared" si="0"/>
        <v>14332.031822584702</v>
      </c>
      <c r="D14" s="59">
        <f>+Tbl2!L15</f>
        <v>13134.166100781998</v>
      </c>
      <c r="E14" s="59">
        <f>+Tbl2!C15-Tbl2!I15</f>
        <v>434.43947775309243</v>
      </c>
      <c r="F14" s="59"/>
      <c r="G14" s="49">
        <f>'Tbl 10'!O13/Tbl11!C13</f>
        <v>763.4262440496107</v>
      </c>
      <c r="H14" s="49"/>
      <c r="I14" s="99">
        <f>Allexp!Y14/Tbl11!C13</f>
        <v>122.25228796902375</v>
      </c>
    </row>
    <row r="15" spans="1:9" ht="12.75">
      <c r="A15" s="3" t="s">
        <v>54</v>
      </c>
      <c r="B15" s="63">
        <f>+C15+I15</f>
        <v>12584.659096052223</v>
      </c>
      <c r="C15" s="58">
        <f t="shared" si="0"/>
        <v>12235.856135221911</v>
      </c>
      <c r="D15" s="59">
        <f>+Tbl2!L16</f>
        <v>11046.679434729032</v>
      </c>
      <c r="E15" s="59">
        <f>+Tbl2!C16-Tbl2!I16</f>
        <v>468.60785536282674</v>
      </c>
      <c r="F15" s="59"/>
      <c r="G15" s="49">
        <f>'Tbl 10'!O14/Tbl11!C14</f>
        <v>720.5688451300522</v>
      </c>
      <c r="H15" s="49"/>
      <c r="I15" s="99">
        <f>Allexp!Y15/Tbl11!C14</f>
        <v>348.80296083031203</v>
      </c>
    </row>
    <row r="16" spans="1:9" ht="12.75">
      <c r="A16" s="3" t="s">
        <v>55</v>
      </c>
      <c r="B16" s="63">
        <f>+C16+I16</f>
        <v>12192.293844427735</v>
      </c>
      <c r="C16" s="58">
        <f t="shared" si="0"/>
        <v>11789.349669282643</v>
      </c>
      <c r="D16" s="59">
        <f>+Tbl2!L17</f>
        <v>10339.120944453582</v>
      </c>
      <c r="E16" s="59">
        <f>+Tbl2!C17-Tbl2!I17</f>
        <v>722.6551798679484</v>
      </c>
      <c r="F16" s="59"/>
      <c r="G16" s="49">
        <f>'Tbl 10'!O15/Tbl11!C15</f>
        <v>727.5735449611128</v>
      </c>
      <c r="H16" s="49"/>
      <c r="I16" s="99">
        <f>Allexp!Y16/Tbl11!C15</f>
        <v>402.94417514509274</v>
      </c>
    </row>
    <row r="17" spans="1:9" ht="12.75">
      <c r="A17" s="3"/>
      <c r="B17" s="58"/>
      <c r="C17" s="58"/>
      <c r="D17" s="59"/>
      <c r="E17" s="59"/>
      <c r="F17" s="59"/>
      <c r="G17" s="49"/>
      <c r="H17" s="49"/>
      <c r="I17" s="99"/>
    </row>
    <row r="18" spans="1:9" ht="12.75">
      <c r="A18" s="3" t="s">
        <v>56</v>
      </c>
      <c r="B18" s="58">
        <f>+C18+I18</f>
        <v>11455.224794530784</v>
      </c>
      <c r="C18" s="58">
        <f t="shared" si="0"/>
        <v>11154.108381276152</v>
      </c>
      <c r="D18" s="59">
        <f>+Tbl2!L19</f>
        <v>9792.717616183503</v>
      </c>
      <c r="E18" s="59">
        <f>+Tbl2!C19-Tbl2!I19</f>
        <v>670.9146368798574</v>
      </c>
      <c r="F18" s="59"/>
      <c r="G18" s="49">
        <f>'Tbl 10'!O17/Tbl11!C17</f>
        <v>690.4761282127914</v>
      </c>
      <c r="H18" s="49"/>
      <c r="I18" s="99">
        <f>Allexp!Y18/Tbl11!C17</f>
        <v>301.11641325463245</v>
      </c>
    </row>
    <row r="19" spans="1:9" ht="12.75">
      <c r="A19" s="3" t="s">
        <v>57</v>
      </c>
      <c r="B19" s="58">
        <f>+C19+I19</f>
        <v>12082.173339863266</v>
      </c>
      <c r="C19" s="58">
        <f t="shared" si="0"/>
        <v>11670.758133639183</v>
      </c>
      <c r="D19" s="59">
        <f>+Tbl2!L20</f>
        <v>10308.002024159556</v>
      </c>
      <c r="E19" s="59">
        <f>+Tbl2!C20-Tbl2!I20</f>
        <v>685.0720994758649</v>
      </c>
      <c r="F19" s="59"/>
      <c r="G19" s="49">
        <f>'Tbl 10'!O18/Tbl11!C18</f>
        <v>677.6840100037631</v>
      </c>
      <c r="H19" s="49"/>
      <c r="I19" s="99">
        <f>Allexp!Y19/Tbl11!C18</f>
        <v>411.4152062240836</v>
      </c>
    </row>
    <row r="20" spans="1:9" ht="12.75">
      <c r="A20" s="3" t="s">
        <v>58</v>
      </c>
      <c r="B20" s="58">
        <f>+C20+I20</f>
        <v>11976.08574019682</v>
      </c>
      <c r="C20" s="58">
        <f t="shared" si="0"/>
        <v>11431.301255284765</v>
      </c>
      <c r="D20" s="59">
        <f>+Tbl2!L21</f>
        <v>10171.805627281754</v>
      </c>
      <c r="E20" s="59">
        <f>+Tbl2!C21-Tbl2!I21</f>
        <v>560.9813147823388</v>
      </c>
      <c r="F20" s="59"/>
      <c r="G20" s="49">
        <f>'Tbl 10'!O19/Tbl11!C19</f>
        <v>698.5143132206714</v>
      </c>
      <c r="H20" s="49"/>
      <c r="I20" s="99">
        <f>Allexp!Y20/Tbl11!C19</f>
        <v>544.784484912055</v>
      </c>
    </row>
    <row r="21" spans="1:9" ht="12.75">
      <c r="A21" s="3" t="s">
        <v>59</v>
      </c>
      <c r="B21" s="58">
        <f>+C21+I21</f>
        <v>12013.061427576384</v>
      </c>
      <c r="C21" s="58">
        <f t="shared" si="0"/>
        <v>11785.746145791649</v>
      </c>
      <c r="D21" s="59">
        <f>+Tbl2!L22</f>
        <v>10332.22171543837</v>
      </c>
      <c r="E21" s="59">
        <f>+Tbl2!C22-Tbl2!I22</f>
        <v>806.388074792434</v>
      </c>
      <c r="F21" s="59"/>
      <c r="G21" s="49">
        <f>'Tbl 10'!O20/Tbl11!C20</f>
        <v>647.1363555608449</v>
      </c>
      <c r="H21" s="49"/>
      <c r="I21" s="99">
        <f>Allexp!Y21/Tbl11!C20</f>
        <v>227.31528178473482</v>
      </c>
    </row>
    <row r="22" spans="1:9" ht="12.75">
      <c r="A22" s="3" t="s">
        <v>60</v>
      </c>
      <c r="B22" s="58">
        <f>+C22+I22</f>
        <v>12858.34026234986</v>
      </c>
      <c r="C22" s="58">
        <f t="shared" si="0"/>
        <v>12563.711808001446</v>
      </c>
      <c r="D22" s="59">
        <f>+Tbl2!L23</f>
        <v>11194.498455703062</v>
      </c>
      <c r="E22" s="59">
        <f>+Tbl2!C23-Tbl2!I23</f>
        <v>658.9049444594966</v>
      </c>
      <c r="F22" s="59"/>
      <c r="G22" s="49">
        <f>'Tbl 10'!O21/Tbl11!C21</f>
        <v>710.3084078388874</v>
      </c>
      <c r="H22" s="49"/>
      <c r="I22" s="99">
        <f>Allexp!Y22/Tbl11!C21</f>
        <v>294.6284543484151</v>
      </c>
    </row>
    <row r="23" spans="1:9" ht="12.75">
      <c r="A23" s="3"/>
      <c r="B23" s="58"/>
      <c r="C23" s="58"/>
      <c r="D23" s="59"/>
      <c r="E23" s="59"/>
      <c r="F23" s="59"/>
      <c r="G23" s="49"/>
      <c r="H23" s="49"/>
      <c r="I23" s="99"/>
    </row>
    <row r="24" spans="1:9" ht="12.75">
      <c r="A24" s="3" t="s">
        <v>61</v>
      </c>
      <c r="B24" s="58">
        <f>+C24+I24</f>
        <v>12390.119695044157</v>
      </c>
      <c r="C24" s="58">
        <f t="shared" si="0"/>
        <v>11719.204364608744</v>
      </c>
      <c r="D24" s="59">
        <f>+Tbl2!L25</f>
        <v>10646.33409218585</v>
      </c>
      <c r="E24" s="59">
        <f>+Tbl2!C25-Tbl2!I25</f>
        <v>415.7301260620643</v>
      </c>
      <c r="F24" s="59"/>
      <c r="G24" s="49">
        <f>'Tbl 10'!O23/Tbl11!C23</f>
        <v>657.1401463608287</v>
      </c>
      <c r="H24" s="49"/>
      <c r="I24" s="99">
        <f>Allexp!Y24/Tbl11!C23</f>
        <v>670.9153304354123</v>
      </c>
    </row>
    <row r="25" spans="1:9" ht="12.75">
      <c r="A25" s="3" t="s">
        <v>62</v>
      </c>
      <c r="B25" s="58">
        <f>+C25+I25</f>
        <v>12161.448278522954</v>
      </c>
      <c r="C25" s="58">
        <f t="shared" si="0"/>
        <v>12092.767930823175</v>
      </c>
      <c r="D25" s="59">
        <f>+Tbl2!L26</f>
        <v>10433.124309480037</v>
      </c>
      <c r="E25" s="59">
        <f>+Tbl2!C26-Tbl2!I26</f>
        <v>919.6767572229401</v>
      </c>
      <c r="F25" s="59"/>
      <c r="G25" s="49">
        <f>'Tbl 10'!O24/Tbl11!C24</f>
        <v>739.966864120197</v>
      </c>
      <c r="H25" s="49"/>
      <c r="I25" s="99">
        <f>Allexp!Y25/Tbl11!C24</f>
        <v>68.68034769977984</v>
      </c>
    </row>
    <row r="26" spans="1:9" ht="12.75">
      <c r="A26" s="3" t="s">
        <v>63</v>
      </c>
      <c r="B26" s="58">
        <f>+C26+I26</f>
        <v>11906.402086700688</v>
      </c>
      <c r="C26" s="58">
        <f t="shared" si="0"/>
        <v>11541.572850838389</v>
      </c>
      <c r="D26" s="59">
        <f>+Tbl2!L27</f>
        <v>10146.788914256656</v>
      </c>
      <c r="E26" s="59">
        <f>+Tbl2!C27-Tbl2!I27</f>
        <v>709.3452572507849</v>
      </c>
      <c r="F26" s="59"/>
      <c r="G26" s="49">
        <f>'Tbl 10'!O25/Tbl11!C25</f>
        <v>685.4386793309482</v>
      </c>
      <c r="H26" s="49"/>
      <c r="I26" s="99">
        <f>Allexp!Y26/Tbl11!C25</f>
        <v>364.82923586229805</v>
      </c>
    </row>
    <row r="27" spans="1:9" ht="12.75">
      <c r="A27" s="3" t="s">
        <v>64</v>
      </c>
      <c r="B27" s="58">
        <f>+C27+I27</f>
        <v>14896.62955953287</v>
      </c>
      <c r="C27" s="58">
        <f t="shared" si="0"/>
        <v>14166.281963868489</v>
      </c>
      <c r="D27" s="59">
        <f>+Tbl2!L28</f>
        <v>12696.756869667546</v>
      </c>
      <c r="E27" s="59">
        <f>+Tbl2!C28-Tbl2!I28</f>
        <v>631.9234143051981</v>
      </c>
      <c r="F27" s="59"/>
      <c r="G27" s="49">
        <f>'Tbl 10'!O26/Tbl11!C26</f>
        <v>837.6016798957445</v>
      </c>
      <c r="H27" s="49"/>
      <c r="I27" s="99">
        <f>Allexp!Y27/Tbl11!C26</f>
        <v>730.3475956643807</v>
      </c>
    </row>
    <row r="28" spans="1:9" ht="12.75">
      <c r="A28" s="3" t="s">
        <v>65</v>
      </c>
      <c r="B28" s="58">
        <f>+C28+I28</f>
        <v>14534.975674984733</v>
      </c>
      <c r="C28" s="58">
        <f t="shared" si="0"/>
        <v>14489.922108332314</v>
      </c>
      <c r="D28" s="59">
        <f>+Tbl2!L29</f>
        <v>12707.983008769159</v>
      </c>
      <c r="E28" s="59">
        <f>+Tbl2!C29-Tbl2!I29</f>
        <v>944.0608899799936</v>
      </c>
      <c r="F28" s="59"/>
      <c r="G28" s="49">
        <f>'Tbl 10'!O27/Tbl11!C27</f>
        <v>837.878209583162</v>
      </c>
      <c r="H28" s="49"/>
      <c r="I28" s="99">
        <f>Allexp!Y28/Tbl11!C27</f>
        <v>45.05356665241864</v>
      </c>
    </row>
    <row r="29" spans="1:9" ht="12.75">
      <c r="A29" s="3"/>
      <c r="B29" s="58"/>
      <c r="C29" s="58"/>
      <c r="D29" s="59"/>
      <c r="E29" s="59"/>
      <c r="F29" s="59"/>
      <c r="G29" s="49"/>
      <c r="H29" s="49"/>
      <c r="I29" s="99"/>
    </row>
    <row r="30" spans="1:9" ht="12.75">
      <c r="A30" s="129" t="s">
        <v>157</v>
      </c>
      <c r="B30" s="58">
        <f>+C30+I30</f>
        <v>15722.626973913546</v>
      </c>
      <c r="C30" s="58">
        <f t="shared" si="0"/>
        <v>14968.880847731429</v>
      </c>
      <c r="D30" s="59">
        <f>+Tbl2!L31</f>
        <v>13469.426631730223</v>
      </c>
      <c r="E30" s="59">
        <f>+Tbl2!C31-Tbl2!I31</f>
        <v>597.2744984863148</v>
      </c>
      <c r="F30" s="59"/>
      <c r="G30" s="49">
        <f>'Tbl 10'!O29/Tbl11!C29</f>
        <v>902.1797175148919</v>
      </c>
      <c r="H30" s="49"/>
      <c r="I30" s="99">
        <f>Allexp!Y30/Tbl11!C29</f>
        <v>753.7461261821164</v>
      </c>
    </row>
    <row r="31" spans="1:9" ht="12.75">
      <c r="A31" s="3" t="s">
        <v>67</v>
      </c>
      <c r="B31" s="58">
        <f>+C31+I31</f>
        <v>13586.903275192793</v>
      </c>
      <c r="C31" s="58">
        <f t="shared" si="0"/>
        <v>13183.174566977083</v>
      </c>
      <c r="D31" s="59">
        <f>+Tbl2!L32</f>
        <v>11734.580214380545</v>
      </c>
      <c r="E31" s="59">
        <f>+Tbl2!C32-Tbl2!I32</f>
        <v>741.8463390977486</v>
      </c>
      <c r="F31" s="59"/>
      <c r="G31" s="49">
        <f>'Tbl 10'!O30/Tbl11!C30</f>
        <v>706.748013498789</v>
      </c>
      <c r="H31" s="49"/>
      <c r="I31" s="99">
        <f>Allexp!Y31/Tbl11!C30</f>
        <v>403.7287082157113</v>
      </c>
    </row>
    <row r="32" spans="1:9" ht="12.75">
      <c r="A32" s="3" t="s">
        <v>68</v>
      </c>
      <c r="B32" s="58">
        <f>+C32+I32</f>
        <v>12066.953920257944</v>
      </c>
      <c r="C32" s="58">
        <f t="shared" si="0"/>
        <v>11272.520922459893</v>
      </c>
      <c r="D32" s="59">
        <f>+Tbl2!L33</f>
        <v>9901.27369586872</v>
      </c>
      <c r="E32" s="59">
        <f>+Tbl2!C33-Tbl2!I33</f>
        <v>753.0998794170082</v>
      </c>
      <c r="F32" s="59"/>
      <c r="G32" s="49">
        <f>'Tbl 10'!O31/Tbl11!C31</f>
        <v>618.1473471741639</v>
      </c>
      <c r="H32" s="49"/>
      <c r="I32" s="99">
        <f>Allexp!Y32/Tbl11!C31</f>
        <v>794.4329977980498</v>
      </c>
    </row>
    <row r="33" spans="1:9" ht="12.75">
      <c r="A33" s="3" t="s">
        <v>69</v>
      </c>
      <c r="B33" s="58">
        <f>+C33+I33</f>
        <v>11783.84374274881</v>
      </c>
      <c r="C33" s="58">
        <f t="shared" si="0"/>
        <v>11386.413475546304</v>
      </c>
      <c r="D33" s="59">
        <f>+Tbl2!L34</f>
        <v>9938.478628583729</v>
      </c>
      <c r="E33" s="59">
        <f>+Tbl2!C34-Tbl2!I34</f>
        <v>799.8971826521702</v>
      </c>
      <c r="F33" s="59"/>
      <c r="G33" s="49">
        <f>'Tbl 10'!O32/Tbl11!C32</f>
        <v>648.0376643104046</v>
      </c>
      <c r="H33" s="49"/>
      <c r="I33" s="99">
        <f>Allexp!Y33/Tbl11!C32</f>
        <v>397.4302672025069</v>
      </c>
    </row>
    <row r="34" spans="1:9" ht="12.75">
      <c r="A34" s="3" t="s">
        <v>70</v>
      </c>
      <c r="B34" s="58">
        <f>+C34+I34</f>
        <v>16784.201622966782</v>
      </c>
      <c r="C34" s="58">
        <f t="shared" si="0"/>
        <v>14239.571623327443</v>
      </c>
      <c r="D34" s="59">
        <f>+Tbl2!L35</f>
        <v>12492.558791070076</v>
      </c>
      <c r="E34" s="59">
        <f>+Tbl2!C35-Tbl2!I35</f>
        <v>962.8313485050676</v>
      </c>
      <c r="F34" s="59"/>
      <c r="G34" s="49">
        <f>'Tbl 10'!O33/Tbl11!C33</f>
        <v>784.1814837522991</v>
      </c>
      <c r="H34" s="49"/>
      <c r="I34" s="99">
        <f>Allexp!Y34/Tbl11!C33</f>
        <v>2544.6299996393404</v>
      </c>
    </row>
    <row r="35" spans="2:9" ht="12.75">
      <c r="B35" s="30"/>
      <c r="C35" s="58"/>
      <c r="D35" s="59"/>
      <c r="E35" s="59"/>
      <c r="F35" s="59"/>
      <c r="G35" s="49"/>
      <c r="H35" s="49"/>
      <c r="I35" s="99"/>
    </row>
    <row r="36" spans="1:10" ht="12.75">
      <c r="A36" s="3" t="s">
        <v>71</v>
      </c>
      <c r="B36" s="58">
        <f>+C36+I36</f>
        <v>12035.490959055953</v>
      </c>
      <c r="C36" s="58">
        <f t="shared" si="0"/>
        <v>11159.501535690366</v>
      </c>
      <c r="D36" s="59">
        <f>+Tbl2!L37</f>
        <v>9975.577410341084</v>
      </c>
      <c r="E36" s="59">
        <f>+Tbl2!C37-Tbl2!I37</f>
        <v>517.2061150497648</v>
      </c>
      <c r="F36" s="59"/>
      <c r="G36" s="49">
        <f>'Tbl 10'!O35/Tbl11!C35</f>
        <v>666.7180102995173</v>
      </c>
      <c r="H36" s="49"/>
      <c r="I36" s="99">
        <f>Allexp!Y36/Tbl11!C35</f>
        <v>875.9894233655866</v>
      </c>
      <c r="J36" s="31"/>
    </row>
    <row r="37" spans="1:9" ht="12.75">
      <c r="A37" s="3" t="s">
        <v>72</v>
      </c>
      <c r="B37" s="58">
        <f>+C37+I37</f>
        <v>11565.981052238512</v>
      </c>
      <c r="C37" s="58">
        <f t="shared" si="0"/>
        <v>11276.205135611362</v>
      </c>
      <c r="D37" s="59">
        <f>+Tbl2!L38</f>
        <v>10235.762556425696</v>
      </c>
      <c r="E37" s="59">
        <f>+Tbl2!C38-Tbl2!I38</f>
        <v>416.81507433703155</v>
      </c>
      <c r="F37" s="59"/>
      <c r="G37" s="49">
        <f>'Tbl 10'!O36/Tbl11!C36</f>
        <v>623.6275048486351</v>
      </c>
      <c r="H37" s="49"/>
      <c r="I37" s="99">
        <f>Allexp!Y37/Tbl11!C36</f>
        <v>289.77591662715065</v>
      </c>
    </row>
    <row r="38" spans="1:9" ht="12.75">
      <c r="A38" s="3" t="s">
        <v>73</v>
      </c>
      <c r="B38" s="58">
        <f>+C38+I38</f>
        <v>12860.279211750689</v>
      </c>
      <c r="C38" s="58">
        <f t="shared" si="0"/>
        <v>12053.764281300068</v>
      </c>
      <c r="D38" s="59">
        <f>+Tbl2!L39</f>
        <v>10777.900095402674</v>
      </c>
      <c r="E38" s="59">
        <f>+Tbl2!C39-Tbl2!I39</f>
        <v>553.2968603245827</v>
      </c>
      <c r="F38" s="59"/>
      <c r="G38" s="49">
        <f>'Tbl 10'!O37/Tbl11!C37</f>
        <v>722.5673255728101</v>
      </c>
      <c r="H38" s="49"/>
      <c r="I38" s="99">
        <f>Allexp!Y38/Tbl11!C37</f>
        <v>806.5149304506219</v>
      </c>
    </row>
    <row r="39" spans="1:9" ht="12.75">
      <c r="A39" s="8" t="s">
        <v>74</v>
      </c>
      <c r="B39" s="48">
        <f>+C39+I39</f>
        <v>16872.980280320455</v>
      </c>
      <c r="C39" s="48">
        <f t="shared" si="0"/>
        <v>15497.588828859423</v>
      </c>
      <c r="D39" s="48">
        <f>+Tbl2!L40</f>
        <v>13758.731025114614</v>
      </c>
      <c r="E39" s="127">
        <f>+Tbl2!C40-Tbl2!I40</f>
        <v>847.0244524026366</v>
      </c>
      <c r="F39" s="48"/>
      <c r="G39" s="48">
        <f>'Tbl 10'!O38/Tbl11!C38</f>
        <v>891.833351342173</v>
      </c>
      <c r="H39" s="48"/>
      <c r="I39" s="100">
        <f>Allexp!Y39/Tbl11!C38</f>
        <v>1375.3914514610312</v>
      </c>
    </row>
    <row r="40" spans="1:9" ht="12.75">
      <c r="A40" s="3" t="s">
        <v>191</v>
      </c>
      <c r="I40" s="31"/>
    </row>
    <row r="41" ht="12.75">
      <c r="A41" s="88" t="s">
        <v>156</v>
      </c>
    </row>
    <row r="42" ht="12.75">
      <c r="A42" t="s">
        <v>183</v>
      </c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>
    <oddFooter>&amp;L&amp;"Arial,Italic"&amp;9MSDE-LFRO  09 / 2010&amp;C- 1 -&amp;R&amp;"Arial,Italic"&amp;9Selected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5" zoomScaleNormal="85" zoomScalePageLayoutView="0" workbookViewId="0" topLeftCell="E1">
      <selection activeCell="M23" sqref="M23"/>
    </sheetView>
  </sheetViews>
  <sheetFormatPr defaultColWidth="9.140625" defaultRowHeight="12.75"/>
  <cols>
    <col min="1" max="1" width="14.7109375" style="14" customWidth="1"/>
    <col min="2" max="2" width="16.5742187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4" ht="12.75">
      <c r="A1" s="249" t="s">
        <v>139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3" spans="1:14" ht="12.75">
      <c r="A3" s="250" t="s">
        <v>201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115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85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1" t="s">
        <v>165</v>
      </c>
      <c r="O7" s="18" t="s">
        <v>86</v>
      </c>
    </row>
    <row r="8" spans="1:15" ht="13.5" thickBot="1">
      <c r="A8" s="4" t="s">
        <v>116</v>
      </c>
      <c r="B8" s="20" t="s">
        <v>84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87</v>
      </c>
    </row>
    <row r="9" spans="1:15" ht="12.75">
      <c r="A9" s="75" t="s">
        <v>76</v>
      </c>
      <c r="B9" s="68">
        <f>SUM(B11:B38)</f>
        <v>10230570792.109997</v>
      </c>
      <c r="C9" s="68">
        <f>SUM(C11:C38)</f>
        <v>298874660.7299999</v>
      </c>
      <c r="D9" s="68">
        <f aca="true" t="shared" si="0" ref="D9:N9">SUM(D11:D38)</f>
        <v>742414050.71</v>
      </c>
      <c r="E9" s="68">
        <f t="shared" si="0"/>
        <v>4125991221.2299995</v>
      </c>
      <c r="F9" s="68">
        <f t="shared" si="0"/>
        <v>194034028.64000002</v>
      </c>
      <c r="G9" s="68">
        <f t="shared" si="0"/>
        <v>171056349.35999987</v>
      </c>
      <c r="H9" s="68">
        <f t="shared" si="0"/>
        <v>1153310769.63</v>
      </c>
      <c r="I9" s="68">
        <f t="shared" si="0"/>
        <v>85925573.40000002</v>
      </c>
      <c r="J9" s="68">
        <f t="shared" si="0"/>
        <v>58479209.489999995</v>
      </c>
      <c r="K9" s="68">
        <f t="shared" si="0"/>
        <v>499247568.62</v>
      </c>
      <c r="L9" s="68">
        <f t="shared" si="0"/>
        <v>726027713.3100002</v>
      </c>
      <c r="M9" s="68">
        <f t="shared" si="0"/>
        <v>215973243.58</v>
      </c>
      <c r="N9" s="68">
        <f t="shared" si="0"/>
        <v>2581005823.4099994</v>
      </c>
      <c r="O9" s="16">
        <f>SUM(O11:O38)</f>
        <v>621769420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76" t="s">
        <v>52</v>
      </c>
      <c r="B11" s="14">
        <f>SUM(C11:N11)-O11</f>
        <v>112091772.12999998</v>
      </c>
      <c r="C11" s="14">
        <v>2493955.6</v>
      </c>
      <c r="D11" s="14">
        <v>7211276.609999999</v>
      </c>
      <c r="E11" s="14">
        <v>44663363.019999996</v>
      </c>
      <c r="F11" s="14">
        <v>3909032.3099999996</v>
      </c>
      <c r="G11" s="14">
        <v>1220189.5399999998</v>
      </c>
      <c r="H11" s="14">
        <v>12555611.24</v>
      </c>
      <c r="I11" s="14">
        <v>625976.9400000001</v>
      </c>
      <c r="J11" s="14">
        <v>580174.53</v>
      </c>
      <c r="K11" s="14">
        <v>5749103.140000001</v>
      </c>
      <c r="L11" s="14">
        <v>8101676.109999999</v>
      </c>
      <c r="M11" s="14">
        <v>1677471.57</v>
      </c>
      <c r="N11" s="14">
        <v>30060001.52</v>
      </c>
      <c r="O11" s="200">
        <v>6756060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76" t="s">
        <v>53</v>
      </c>
      <c r="B12" s="14">
        <f>SUM(C12:N12)-O12</f>
        <v>836096487.94</v>
      </c>
      <c r="C12" s="14">
        <v>24981073.599999994</v>
      </c>
      <c r="D12" s="14">
        <v>61045986.17</v>
      </c>
      <c r="E12" s="14">
        <v>354879417.93999994</v>
      </c>
      <c r="F12" s="14">
        <v>12997569.209999995</v>
      </c>
      <c r="G12" s="14">
        <v>11717720.370000001</v>
      </c>
      <c r="H12" s="14">
        <v>90685234.25999999</v>
      </c>
      <c r="I12" s="14">
        <v>5566894.999999999</v>
      </c>
      <c r="J12" s="14">
        <v>0</v>
      </c>
      <c r="K12" s="14">
        <v>38358586.01</v>
      </c>
      <c r="L12" s="14">
        <v>62599936.69</v>
      </c>
      <c r="M12" s="14">
        <v>12164705.7</v>
      </c>
      <c r="N12" s="14">
        <v>211658624.98999998</v>
      </c>
      <c r="O12" s="200">
        <v>50559262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76" t="s">
        <v>75</v>
      </c>
      <c r="B13" s="14">
        <f>SUM(C13:N13)-O13</f>
        <v>1080714332.4099998</v>
      </c>
      <c r="C13" s="14">
        <v>58447605.730000004</v>
      </c>
      <c r="D13" s="14">
        <v>81899739.92</v>
      </c>
      <c r="E13" s="14">
        <v>375824830.34999996</v>
      </c>
      <c r="F13" s="14">
        <v>20547264.34</v>
      </c>
      <c r="G13" s="14">
        <v>63569858.12999997</v>
      </c>
      <c r="H13" s="14">
        <v>151883589.22</v>
      </c>
      <c r="I13" s="14">
        <v>13939310.64</v>
      </c>
      <c r="J13" s="14">
        <v>175</v>
      </c>
      <c r="K13" s="14">
        <v>34602300.69</v>
      </c>
      <c r="L13" s="14">
        <v>72156183.49</v>
      </c>
      <c r="M13" s="14">
        <v>19450256</v>
      </c>
      <c r="N13" s="14">
        <v>249198706.89999998</v>
      </c>
      <c r="O13" s="200">
        <v>60805488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76" t="s">
        <v>54</v>
      </c>
      <c r="B14" s="14">
        <f>SUM(C14:N14)-O14</f>
        <v>1166295933.43</v>
      </c>
      <c r="C14" s="14">
        <v>39566738.769999996</v>
      </c>
      <c r="D14" s="14">
        <v>79899826.10000001</v>
      </c>
      <c r="E14" s="14">
        <v>440269234.40000004</v>
      </c>
      <c r="F14" s="14">
        <v>25851747.880000003</v>
      </c>
      <c r="G14" s="14">
        <v>10909130.730000004</v>
      </c>
      <c r="H14" s="14">
        <v>131055969.85000002</v>
      </c>
      <c r="I14" s="14">
        <v>8356365.65</v>
      </c>
      <c r="J14" s="14">
        <v>13307179.260000002</v>
      </c>
      <c r="K14" s="14">
        <v>47461728.25</v>
      </c>
      <c r="L14" s="14">
        <v>86150628.11</v>
      </c>
      <c r="M14" s="14">
        <v>26886859</v>
      </c>
      <c r="N14" s="14">
        <v>329561467.43000007</v>
      </c>
      <c r="O14" s="200">
        <v>72980942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76" t="s">
        <v>55</v>
      </c>
      <c r="B15" s="14">
        <f>SUM(C15:N15)-O15</f>
        <v>188311252.03</v>
      </c>
      <c r="C15" s="14">
        <v>4839338.9399999995</v>
      </c>
      <c r="D15" s="14">
        <v>11491533.1</v>
      </c>
      <c r="E15" s="14">
        <v>82262064.01</v>
      </c>
      <c r="F15" s="14">
        <v>2581712.07</v>
      </c>
      <c r="G15" s="14">
        <v>815165.8499999999</v>
      </c>
      <c r="H15" s="14">
        <v>22283171.479999997</v>
      </c>
      <c r="I15" s="14">
        <v>1167567.71</v>
      </c>
      <c r="J15" s="14">
        <v>1205886.98</v>
      </c>
      <c r="K15" s="14">
        <v>12302192.72</v>
      </c>
      <c r="L15" s="14">
        <v>15373958.860000001</v>
      </c>
      <c r="M15" s="14">
        <v>3095555.7</v>
      </c>
      <c r="N15" s="14">
        <v>43279025.61000001</v>
      </c>
      <c r="O15" s="200">
        <v>12385921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7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76" t="s">
        <v>56</v>
      </c>
      <c r="B17" s="14">
        <f>SUM(C17:N17)-O17</f>
        <v>56018101.63</v>
      </c>
      <c r="C17" s="14">
        <v>1472627.26</v>
      </c>
      <c r="D17" s="14">
        <v>4215185.4</v>
      </c>
      <c r="E17" s="14">
        <v>24456386.340000004</v>
      </c>
      <c r="F17" s="14">
        <v>1000272.04</v>
      </c>
      <c r="G17" s="14">
        <v>885661.5000000001</v>
      </c>
      <c r="H17" s="14">
        <v>5220895.880000001</v>
      </c>
      <c r="I17" s="14">
        <v>598778.8500000001</v>
      </c>
      <c r="J17" s="14">
        <v>543494.7899999999</v>
      </c>
      <c r="K17" s="14">
        <v>3591808.6</v>
      </c>
      <c r="L17" s="14">
        <v>3616139.5100000002</v>
      </c>
      <c r="M17" s="14">
        <v>652350.2599999999</v>
      </c>
      <c r="N17" s="14">
        <v>13461034.200000001</v>
      </c>
      <c r="O17" s="200">
        <v>3696533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76" t="s">
        <v>57</v>
      </c>
      <c r="B18" s="14">
        <f>SUM(C18:N18)-O18</f>
        <v>305272721.53</v>
      </c>
      <c r="C18" s="14">
        <v>5573671.95</v>
      </c>
      <c r="D18" s="14">
        <v>24499871.779999997</v>
      </c>
      <c r="E18" s="14">
        <v>127211404.61999997</v>
      </c>
      <c r="F18" s="14">
        <v>8471676.43</v>
      </c>
      <c r="G18" s="14">
        <v>1978561.9099999997</v>
      </c>
      <c r="H18" s="14">
        <v>28455909.53</v>
      </c>
      <c r="I18" s="14">
        <v>1283349.47</v>
      </c>
      <c r="J18" s="14">
        <v>3095649.2199999997</v>
      </c>
      <c r="K18" s="14">
        <v>19024143.92</v>
      </c>
      <c r="L18" s="14">
        <v>24160168.840000004</v>
      </c>
      <c r="M18" s="14">
        <v>6265038.07</v>
      </c>
      <c r="N18" s="14">
        <v>74072255.78999999</v>
      </c>
      <c r="O18" s="200">
        <v>18818980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76" t="s">
        <v>58</v>
      </c>
      <c r="B19" s="14">
        <f>SUM(C19:N19)-O19</f>
        <v>170198276.96999997</v>
      </c>
      <c r="C19" s="14">
        <v>4767206.37</v>
      </c>
      <c r="D19" s="14">
        <v>13419527.360000001</v>
      </c>
      <c r="E19" s="14">
        <v>67418883.52999999</v>
      </c>
      <c r="F19" s="14">
        <v>3337872.5</v>
      </c>
      <c r="G19" s="14">
        <v>1619158.8600000003</v>
      </c>
      <c r="H19" s="14">
        <v>21586122.84</v>
      </c>
      <c r="I19" s="14">
        <v>1177481.68</v>
      </c>
      <c r="J19" s="14">
        <v>1546291.55</v>
      </c>
      <c r="K19" s="14">
        <v>8895923.65</v>
      </c>
      <c r="L19" s="14">
        <v>11423634.92</v>
      </c>
      <c r="M19" s="14">
        <v>3562356.4099999997</v>
      </c>
      <c r="N19" s="14">
        <v>42520710.3</v>
      </c>
      <c r="O19" s="200">
        <v>11076893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76" t="s">
        <v>59</v>
      </c>
      <c r="B20" s="14">
        <f>SUM(C20:N20)-O20</f>
        <v>293780086.5899999</v>
      </c>
      <c r="C20" s="14">
        <v>7874009.590000001</v>
      </c>
      <c r="D20" s="14">
        <v>21911213.6</v>
      </c>
      <c r="E20" s="14">
        <v>124166922.86999997</v>
      </c>
      <c r="F20" s="14">
        <v>7623123.239999999</v>
      </c>
      <c r="G20" s="14">
        <v>1935879.1700000002</v>
      </c>
      <c r="H20" s="14">
        <v>28960091.890000008</v>
      </c>
      <c r="I20" s="14">
        <v>2991642.45</v>
      </c>
      <c r="J20" s="14">
        <v>2503613.7</v>
      </c>
      <c r="K20" s="14">
        <v>21268431.42</v>
      </c>
      <c r="L20" s="14">
        <v>21572117.58</v>
      </c>
      <c r="M20" s="14">
        <v>8152734.92</v>
      </c>
      <c r="N20" s="14">
        <v>61888484.16</v>
      </c>
      <c r="O20" s="200">
        <v>17068178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76" t="s">
        <v>60</v>
      </c>
      <c r="B21" s="14">
        <f>SUM(C21:N21)-O21</f>
        <v>52501094.339999996</v>
      </c>
      <c r="C21" s="14">
        <v>1298520.7500000002</v>
      </c>
      <c r="D21" s="14">
        <v>4573535.04</v>
      </c>
      <c r="E21" s="14">
        <v>21938924.080000002</v>
      </c>
      <c r="F21" s="14">
        <v>1185623.38</v>
      </c>
      <c r="G21" s="14">
        <v>752846.49</v>
      </c>
      <c r="H21" s="14">
        <v>5058790.56</v>
      </c>
      <c r="I21" s="14">
        <v>407320.76999999996</v>
      </c>
      <c r="J21" s="14">
        <v>422572</v>
      </c>
      <c r="K21" s="14">
        <v>2918421.7800000003</v>
      </c>
      <c r="L21" s="14">
        <v>3546169.5500000003</v>
      </c>
      <c r="M21" s="14">
        <v>765456.8300000001</v>
      </c>
      <c r="N21" s="14">
        <v>12779011.11</v>
      </c>
      <c r="O21" s="200">
        <v>3146098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7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0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76" t="s">
        <v>61</v>
      </c>
      <c r="B23" s="14">
        <f>SUM(C23:N23)-O23</f>
        <v>443054477.45</v>
      </c>
      <c r="C23" s="14">
        <v>8750948</v>
      </c>
      <c r="D23" s="14">
        <v>32336549.779999994</v>
      </c>
      <c r="E23" s="14">
        <v>191834470.84000003</v>
      </c>
      <c r="F23" s="14">
        <v>10030134.259999998</v>
      </c>
      <c r="G23" s="14">
        <v>1380329.0999999999</v>
      </c>
      <c r="H23" s="14">
        <v>41270667.93</v>
      </c>
      <c r="I23" s="14">
        <v>2973413.13</v>
      </c>
      <c r="J23" s="14">
        <v>5421984.260000001</v>
      </c>
      <c r="K23" s="14">
        <v>16650698.29</v>
      </c>
      <c r="L23" s="14">
        <v>34170541.620000005</v>
      </c>
      <c r="M23" s="14">
        <v>10939464.649999999</v>
      </c>
      <c r="N23" s="14">
        <v>113614855.58999997</v>
      </c>
      <c r="O23" s="200">
        <v>26319580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76" t="s">
        <v>62</v>
      </c>
      <c r="B24" s="14">
        <f>SUM(C24:N24)-O24</f>
        <v>50021576.78</v>
      </c>
      <c r="C24" s="14">
        <v>1094659.07</v>
      </c>
      <c r="D24" s="14">
        <v>2737907.1399999997</v>
      </c>
      <c r="E24" s="14">
        <v>22148842.810000002</v>
      </c>
      <c r="F24" s="14">
        <v>739818.64</v>
      </c>
      <c r="G24" s="14">
        <v>516488.29999999993</v>
      </c>
      <c r="H24" s="14">
        <v>3996568.4499999993</v>
      </c>
      <c r="I24" s="14">
        <v>677670.87</v>
      </c>
      <c r="J24" s="14">
        <v>463253.86000000004</v>
      </c>
      <c r="K24" s="14">
        <v>4052187.7600000002</v>
      </c>
      <c r="L24" s="14">
        <v>3856580.26</v>
      </c>
      <c r="M24" s="14">
        <v>770997.17</v>
      </c>
      <c r="N24" s="14">
        <v>12226970.45</v>
      </c>
      <c r="O24" s="200">
        <v>3260368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76" t="s">
        <v>63</v>
      </c>
      <c r="B25" s="14">
        <f>SUM(C25:N25)-O25</f>
        <v>418439921.12</v>
      </c>
      <c r="C25" s="14">
        <v>11229012.43</v>
      </c>
      <c r="D25" s="14">
        <v>25754982.259999994</v>
      </c>
      <c r="E25" s="14">
        <v>173167026.87</v>
      </c>
      <c r="F25" s="14">
        <v>8825846.12</v>
      </c>
      <c r="G25" s="14">
        <v>2855265</v>
      </c>
      <c r="H25" s="14">
        <v>40023698.95999999</v>
      </c>
      <c r="I25" s="14">
        <v>1609726.34</v>
      </c>
      <c r="J25" s="14">
        <v>3356080.82</v>
      </c>
      <c r="K25" s="14">
        <v>27341074.53</v>
      </c>
      <c r="L25" s="14">
        <v>28649471.54</v>
      </c>
      <c r="M25" s="14">
        <v>10484891.2</v>
      </c>
      <c r="N25" s="14">
        <v>111562462.05000001</v>
      </c>
      <c r="O25" s="200">
        <v>26419617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76" t="s">
        <v>64</v>
      </c>
      <c r="B26" s="14">
        <f>SUM(C26:N26)-O26</f>
        <v>659175881.35</v>
      </c>
      <c r="C26" s="14">
        <v>11338006</v>
      </c>
      <c r="D26" s="14">
        <v>54135202.519999996</v>
      </c>
      <c r="E26" s="14">
        <v>280401238.7</v>
      </c>
      <c r="F26" s="14">
        <v>13307571.790000001</v>
      </c>
      <c r="G26" s="14">
        <v>3092813.3</v>
      </c>
      <c r="H26" s="14">
        <v>86622423.02</v>
      </c>
      <c r="I26" s="14">
        <v>3124060.8099999996</v>
      </c>
      <c r="J26" s="14">
        <v>5834107</v>
      </c>
      <c r="K26" s="14">
        <v>31252056.82</v>
      </c>
      <c r="L26" s="14">
        <v>43086636</v>
      </c>
      <c r="M26" s="14">
        <v>20696846</v>
      </c>
      <c r="N26" s="14">
        <v>147708887.39</v>
      </c>
      <c r="O26" s="200">
        <v>41423968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76" t="s">
        <v>65</v>
      </c>
      <c r="B27" s="14">
        <f>SUM(C27:N27)-O27</f>
        <v>29138576.25</v>
      </c>
      <c r="C27" s="14">
        <v>1352062.6</v>
      </c>
      <c r="D27" s="14">
        <v>2549610.08</v>
      </c>
      <c r="E27" s="14">
        <v>11489636.790000001</v>
      </c>
      <c r="F27" s="14">
        <v>660150.49</v>
      </c>
      <c r="G27" s="14">
        <v>414987.38000000006</v>
      </c>
      <c r="H27" s="14">
        <v>2943342.6200000006</v>
      </c>
      <c r="I27" s="14">
        <v>205136.87</v>
      </c>
      <c r="J27" s="14">
        <v>3027.24</v>
      </c>
      <c r="K27" s="14">
        <v>2014979.6200000003</v>
      </c>
      <c r="L27" s="14">
        <v>2291553.89</v>
      </c>
      <c r="M27" s="14">
        <v>598600.4700000001</v>
      </c>
      <c r="N27" s="14">
        <v>6403834.2</v>
      </c>
      <c r="O27" s="200">
        <v>1788346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7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29" t="s">
        <v>157</v>
      </c>
      <c r="B29" s="14">
        <f>SUM(C29:N29)-O29</f>
        <v>1947388287.24</v>
      </c>
      <c r="C29" s="14">
        <v>40918616.49999999</v>
      </c>
      <c r="D29" s="14">
        <v>133574366.14999999</v>
      </c>
      <c r="E29" s="14">
        <v>835956505.2600001</v>
      </c>
      <c r="F29" s="14">
        <v>28615786.18</v>
      </c>
      <c r="G29" s="14">
        <v>12529398.420000002</v>
      </c>
      <c r="H29" s="14">
        <v>221655706.14000002</v>
      </c>
      <c r="I29" s="14">
        <v>11544627.02</v>
      </c>
      <c r="J29" s="14">
        <v>31180.99</v>
      </c>
      <c r="K29" s="14">
        <v>82686434.57</v>
      </c>
      <c r="L29" s="14">
        <v>116860479.47999999</v>
      </c>
      <c r="M29" s="14">
        <v>32644117.069999993</v>
      </c>
      <c r="N29" s="14">
        <v>555268456.46</v>
      </c>
      <c r="O29" s="200">
        <v>124897387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76" t="s">
        <v>67</v>
      </c>
      <c r="B30" s="14">
        <f>SUM(C30:N30)-O30</f>
        <v>1591320929.24</v>
      </c>
      <c r="C30" s="14">
        <v>52764581</v>
      </c>
      <c r="D30" s="14">
        <v>121313965.1</v>
      </c>
      <c r="E30" s="14">
        <v>601513865.98</v>
      </c>
      <c r="F30" s="14">
        <v>20285642.779999997</v>
      </c>
      <c r="G30" s="14">
        <v>45069172.45999999</v>
      </c>
      <c r="H30" s="14">
        <v>180490279.37</v>
      </c>
      <c r="I30" s="14">
        <v>22939275.570000004</v>
      </c>
      <c r="J30" s="14">
        <v>15002860.379999999</v>
      </c>
      <c r="K30" s="14">
        <v>94619689.42999999</v>
      </c>
      <c r="L30" s="14">
        <v>128025714.3</v>
      </c>
      <c r="M30" s="14">
        <v>33264795.84</v>
      </c>
      <c r="N30" s="14">
        <v>366174118.03000003</v>
      </c>
      <c r="O30" s="200">
        <v>90143031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76" t="s">
        <v>68</v>
      </c>
      <c r="B31" s="14">
        <f>SUM(C31:N31)-O31</f>
        <v>81288608.63</v>
      </c>
      <c r="C31" s="14">
        <v>1738462.2</v>
      </c>
      <c r="D31" s="14">
        <v>4906150.78</v>
      </c>
      <c r="E31" s="14">
        <v>34083682.32999999</v>
      </c>
      <c r="F31" s="14">
        <v>1902756.1899999995</v>
      </c>
      <c r="G31" s="14">
        <v>950837.4199999999</v>
      </c>
      <c r="H31" s="14">
        <v>7828139.920000001</v>
      </c>
      <c r="I31" s="14">
        <v>462350.8900000001</v>
      </c>
      <c r="J31" s="14">
        <v>601587.6699999999</v>
      </c>
      <c r="K31" s="14">
        <v>5745850.840000002</v>
      </c>
      <c r="L31" s="14">
        <v>6368857.529999999</v>
      </c>
      <c r="M31" s="14">
        <v>1522051.12</v>
      </c>
      <c r="N31" s="14">
        <v>19894098.739999995</v>
      </c>
      <c r="O31" s="200">
        <v>4716217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76" t="s">
        <v>69</v>
      </c>
      <c r="B32" s="14">
        <f>SUM(C32:N32)-O32</f>
        <v>179560677.28999996</v>
      </c>
      <c r="C32" s="14">
        <v>4124284.8900000006</v>
      </c>
      <c r="D32" s="14">
        <v>12579639.83</v>
      </c>
      <c r="E32" s="14">
        <v>69831594.53999999</v>
      </c>
      <c r="F32" s="14">
        <v>4676681.37</v>
      </c>
      <c r="G32" s="14">
        <v>1305198.6400000004</v>
      </c>
      <c r="H32" s="14">
        <v>17527138.02</v>
      </c>
      <c r="I32" s="14">
        <v>1240074.1199999999</v>
      </c>
      <c r="J32" s="14">
        <v>1776836.8</v>
      </c>
      <c r="K32" s="14">
        <v>13375400.75</v>
      </c>
      <c r="L32" s="14">
        <v>13257797.09</v>
      </c>
      <c r="M32" s="14">
        <v>3899112.3499999996</v>
      </c>
      <c r="N32" s="14">
        <v>46803015.88999999</v>
      </c>
      <c r="O32" s="200">
        <v>10836097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76" t="s">
        <v>70</v>
      </c>
      <c r="B33" s="14">
        <f>SUM(C33:N33)-O33</f>
        <v>37307760.24</v>
      </c>
      <c r="C33" s="14">
        <v>834383.9600000001</v>
      </c>
      <c r="D33" s="14">
        <v>2537654.6599999997</v>
      </c>
      <c r="E33" s="14">
        <v>15284126.570000002</v>
      </c>
      <c r="F33" s="14">
        <v>1055197.6500000001</v>
      </c>
      <c r="G33" s="14">
        <v>660039.6300000001</v>
      </c>
      <c r="H33" s="14">
        <v>3241238.7299999995</v>
      </c>
      <c r="I33" s="14">
        <v>1274496.68</v>
      </c>
      <c r="J33" s="14">
        <v>331322.73</v>
      </c>
      <c r="K33" s="14">
        <v>2669642.48</v>
      </c>
      <c r="L33" s="14">
        <v>2344188.83</v>
      </c>
      <c r="M33" s="14">
        <v>952860.49</v>
      </c>
      <c r="N33" s="14">
        <v>8296907.83</v>
      </c>
      <c r="O33" s="200">
        <v>2174300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7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0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76" t="s">
        <v>71</v>
      </c>
      <c r="B35" s="14">
        <f>SUM(C35:N35)-O35</f>
        <v>45436900.5</v>
      </c>
      <c r="C35" s="14">
        <v>1109220.09</v>
      </c>
      <c r="D35" s="14">
        <v>3949490.7300000004</v>
      </c>
      <c r="E35" s="14">
        <v>18777031.43</v>
      </c>
      <c r="F35" s="14">
        <v>1391979.07</v>
      </c>
      <c r="G35" s="14">
        <v>565779.4099999999</v>
      </c>
      <c r="H35" s="14">
        <v>3653036.9599999995</v>
      </c>
      <c r="I35" s="14">
        <v>261921.02</v>
      </c>
      <c r="J35" s="14">
        <v>0</v>
      </c>
      <c r="K35" s="14">
        <v>2239657.6399999997</v>
      </c>
      <c r="L35" s="14">
        <v>3605756.7</v>
      </c>
      <c r="M35" s="14">
        <v>1058760.01</v>
      </c>
      <c r="N35" s="14">
        <v>11711356.440000001</v>
      </c>
      <c r="O35" s="200">
        <v>2887089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76" t="s">
        <v>72</v>
      </c>
      <c r="B36" s="14">
        <f>SUM(C36:N36)-O36</f>
        <v>229595080.63000005</v>
      </c>
      <c r="C36" s="14">
        <v>6381663.449999999</v>
      </c>
      <c r="D36" s="14">
        <v>17405533.13</v>
      </c>
      <c r="E36" s="14">
        <v>96936013.34000003</v>
      </c>
      <c r="F36" s="14">
        <v>8397065.660000002</v>
      </c>
      <c r="G36" s="14">
        <v>2839888.42</v>
      </c>
      <c r="H36" s="14">
        <v>19880392.929999996</v>
      </c>
      <c r="I36" s="14">
        <v>1181720.4</v>
      </c>
      <c r="J36" s="14">
        <v>241554.72</v>
      </c>
      <c r="K36" s="14">
        <v>8983618.23</v>
      </c>
      <c r="L36" s="14">
        <v>17354612.189999998</v>
      </c>
      <c r="M36" s="14">
        <v>12663176.270000001</v>
      </c>
      <c r="N36" s="14">
        <v>50770889.89</v>
      </c>
      <c r="O36" s="200">
        <v>13441048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76" t="s">
        <v>73</v>
      </c>
      <c r="B37" s="14">
        <f>SUM(C37:N37)-O37</f>
        <v>162941590.68</v>
      </c>
      <c r="C37" s="14">
        <v>4370519.54</v>
      </c>
      <c r="D37" s="14">
        <v>11779764.82</v>
      </c>
      <c r="E37" s="14">
        <v>69770848.92</v>
      </c>
      <c r="F37" s="14">
        <v>4144629.0199999996</v>
      </c>
      <c r="G37" s="14">
        <v>1860791.6999999997</v>
      </c>
      <c r="H37" s="14">
        <v>16688208.999999996</v>
      </c>
      <c r="I37" s="14">
        <v>2011099.27</v>
      </c>
      <c r="J37" s="14">
        <v>1372582.9300000002</v>
      </c>
      <c r="K37" s="14">
        <v>7956358.97</v>
      </c>
      <c r="L37" s="14">
        <v>10601073.73</v>
      </c>
      <c r="M37" s="14">
        <v>2872531.6799999997</v>
      </c>
      <c r="N37" s="14">
        <v>39903634.10000001</v>
      </c>
      <c r="O37" s="200">
        <v>10390453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77" t="s">
        <v>74</v>
      </c>
      <c r="B38" s="15">
        <f>SUM(C38:N38)-O38</f>
        <v>94620465.71000001</v>
      </c>
      <c r="C38" s="15">
        <v>1553492.44</v>
      </c>
      <c r="D38" s="15">
        <v>6685538.65</v>
      </c>
      <c r="E38" s="15">
        <v>41704905.69</v>
      </c>
      <c r="F38" s="15">
        <v>2494876.02</v>
      </c>
      <c r="G38" s="15">
        <v>1611187.63</v>
      </c>
      <c r="H38" s="15">
        <v>9744540.83</v>
      </c>
      <c r="I38" s="15">
        <v>305311.25</v>
      </c>
      <c r="J38" s="15">
        <v>837793.0599999999</v>
      </c>
      <c r="K38" s="15">
        <v>5487278.51</v>
      </c>
      <c r="L38" s="15">
        <v>6853836.49</v>
      </c>
      <c r="M38" s="15">
        <v>932254.8</v>
      </c>
      <c r="N38" s="15">
        <v>22187014.340000004</v>
      </c>
      <c r="O38" s="202">
        <v>5777564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14" t="s">
        <v>166</v>
      </c>
    </row>
    <row r="40" ht="12.75">
      <c r="A40" s="88" t="s">
        <v>167</v>
      </c>
    </row>
    <row r="43" ht="12.75">
      <c r="C43" s="152"/>
    </row>
  </sheetData>
  <sheetProtection password="CAF5" sheet="1" objects="1" scenarios="1"/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3" r:id="rId1"/>
  <headerFooter scaleWithDoc="0">
    <oddFooter>&amp;L&amp;"Arial,Italic"&amp;9MSDE-LFRO  09 / 2010&amp;C- 10 -&amp;R&amp;"Arial,Italic"&amp;9Selected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2" width="19.140625" style="14" customWidth="1"/>
    <col min="3" max="3" width="12.28125" style="24" bestFit="1" customWidth="1"/>
    <col min="4" max="4" width="26.421875" style="24" customWidth="1"/>
    <col min="5" max="6" width="13.57421875" style="24" customWidth="1"/>
    <col min="7" max="16384" width="9.140625" style="16" customWidth="1"/>
  </cols>
  <sheetData>
    <row r="1" spans="1:6" ht="12.75">
      <c r="A1" s="249" t="s">
        <v>109</v>
      </c>
      <c r="B1" s="249"/>
      <c r="C1" s="249"/>
      <c r="D1" s="249"/>
      <c r="E1" s="249"/>
      <c r="F1" s="18"/>
    </row>
    <row r="3" spans="1:6" ht="12.75">
      <c r="A3" s="249" t="s">
        <v>144</v>
      </c>
      <c r="B3" s="249"/>
      <c r="C3" s="249"/>
      <c r="D3" s="249"/>
      <c r="E3" s="249"/>
      <c r="F3" s="18"/>
    </row>
    <row r="4" spans="1:6" ht="12.75">
      <c r="A4" s="250" t="s">
        <v>202</v>
      </c>
      <c r="B4" s="249"/>
      <c r="C4" s="249"/>
      <c r="D4" s="249"/>
      <c r="E4" s="249"/>
      <c r="F4" s="18"/>
    </row>
    <row r="5" spans="1:6" ht="13.5" thickBot="1">
      <c r="A5" s="17"/>
      <c r="B5" s="17"/>
      <c r="C5" s="25"/>
      <c r="D5" s="25"/>
      <c r="E5" s="25"/>
      <c r="F5" s="27"/>
    </row>
    <row r="6" spans="1:6" ht="15" customHeight="1" thickTop="1">
      <c r="A6" s="3" t="s">
        <v>115</v>
      </c>
      <c r="C6" s="26" t="s">
        <v>140</v>
      </c>
      <c r="D6" s="26"/>
      <c r="E6" s="26" t="s">
        <v>140</v>
      </c>
      <c r="F6" s="26"/>
    </row>
    <row r="7" spans="1:6" ht="12.75">
      <c r="A7" t="s">
        <v>35</v>
      </c>
      <c r="C7" s="26" t="s">
        <v>141</v>
      </c>
      <c r="D7" s="26"/>
      <c r="E7" s="26" t="s">
        <v>141</v>
      </c>
      <c r="F7" s="26"/>
    </row>
    <row r="8" spans="1:6" ht="13.5" thickBot="1">
      <c r="A8" s="4" t="s">
        <v>116</v>
      </c>
      <c r="B8" s="19"/>
      <c r="C8" s="42" t="s">
        <v>142</v>
      </c>
      <c r="D8" s="42"/>
      <c r="E8" s="42" t="s">
        <v>143</v>
      </c>
      <c r="F8" s="26"/>
    </row>
    <row r="9" spans="1:6" ht="12.75">
      <c r="A9" s="76" t="s">
        <v>76</v>
      </c>
      <c r="C9" s="89">
        <f>SUM(C11:C38)</f>
        <v>833956.8758956675</v>
      </c>
      <c r="D9" s="89"/>
      <c r="E9" s="89">
        <f>SUM(E11:E38)</f>
        <v>784804.769880746</v>
      </c>
      <c r="F9" s="89"/>
    </row>
    <row r="10" ht="12.75">
      <c r="A10" s="76"/>
    </row>
    <row r="11" spans="1:16" ht="12.75">
      <c r="A11" s="76" t="s">
        <v>52</v>
      </c>
      <c r="C11" s="118">
        <v>8969.300000000001</v>
      </c>
      <c r="D11" s="118"/>
      <c r="E11" s="113">
        <v>8437.25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76" t="s">
        <v>53</v>
      </c>
      <c r="C12" s="119">
        <v>72805.61472684085</v>
      </c>
      <c r="D12" s="118"/>
      <c r="E12" s="113">
        <v>68905.55866983373</v>
      </c>
      <c r="F12" s="14"/>
      <c r="G12" s="113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76" t="s">
        <v>75</v>
      </c>
      <c r="C13" s="225">
        <v>79648.15000000001</v>
      </c>
      <c r="D13" s="130"/>
      <c r="E13" s="113">
        <v>72369.05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76" t="s">
        <v>54</v>
      </c>
      <c r="C14" s="118">
        <v>101282.40000000001</v>
      </c>
      <c r="D14" s="118"/>
      <c r="E14" s="113">
        <v>95238.40000000001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76" t="s">
        <v>55</v>
      </c>
      <c r="C15" s="118">
        <v>17023.6</v>
      </c>
      <c r="D15" s="118"/>
      <c r="E15" s="113">
        <v>16230.9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76"/>
      <c r="C16" s="118"/>
      <c r="D16" s="118"/>
      <c r="E16" s="1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76" t="s">
        <v>56</v>
      </c>
      <c r="C17" s="118">
        <v>5353.599999999999</v>
      </c>
      <c r="D17" s="118"/>
      <c r="E17" s="113">
        <v>5025.95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76" t="s">
        <v>57</v>
      </c>
      <c r="C18" s="118">
        <v>27769.55</v>
      </c>
      <c r="D18" s="118"/>
      <c r="E18" s="113">
        <v>26459.8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76" t="s">
        <v>58</v>
      </c>
      <c r="C19" s="118">
        <v>15857.789583333333</v>
      </c>
      <c r="D19" s="118"/>
      <c r="E19" s="113">
        <v>14724.783737024221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76" t="s">
        <v>59</v>
      </c>
      <c r="C20" s="118">
        <v>26374.932969432313</v>
      </c>
      <c r="D20" s="118"/>
      <c r="E20" s="113">
        <v>24972.321785714284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76" t="s">
        <v>60</v>
      </c>
      <c r="C21" s="118">
        <v>4429.2</v>
      </c>
      <c r="D21" s="118"/>
      <c r="E21" s="113">
        <v>4082.5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76"/>
      <c r="C22" s="118"/>
      <c r="D22" s="118"/>
      <c r="E22" s="1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76" t="s">
        <v>61</v>
      </c>
      <c r="C23" s="118">
        <v>40051.7</v>
      </c>
      <c r="D23" s="118"/>
      <c r="E23" s="113">
        <v>37815.3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76" t="s">
        <v>62</v>
      </c>
      <c r="C24" s="118">
        <v>4406.1</v>
      </c>
      <c r="D24" s="118"/>
      <c r="E24" s="113">
        <v>4171.7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6" t="s">
        <v>63</v>
      </c>
      <c r="C25" s="118">
        <v>38544.1</v>
      </c>
      <c r="D25" s="118"/>
      <c r="E25" s="113">
        <v>36385.2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76" t="s">
        <v>64</v>
      </c>
      <c r="C26" s="118">
        <v>49455.450000000004</v>
      </c>
      <c r="D26" s="118"/>
      <c r="E26" s="113">
        <v>47337.05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76" t="s">
        <v>65</v>
      </c>
      <c r="C27" s="118">
        <v>2134.3746376811596</v>
      </c>
      <c r="D27" s="118"/>
      <c r="E27" s="113">
        <v>1989.7695652173913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76"/>
      <c r="C28" s="118"/>
      <c r="D28" s="118"/>
      <c r="E28" s="1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9" t="s">
        <v>157</v>
      </c>
      <c r="C29" s="118">
        <v>138439.58645405745</v>
      </c>
      <c r="D29" s="118"/>
      <c r="E29" s="113">
        <v>132072.57505525733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6" t="s">
        <v>67</v>
      </c>
      <c r="C30" s="118">
        <v>127546.21064124783</v>
      </c>
      <c r="D30" s="118"/>
      <c r="E30" s="113">
        <v>118706.17719237435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6" t="s">
        <v>68</v>
      </c>
      <c r="C31" s="118">
        <v>7629.599999999999</v>
      </c>
      <c r="D31" s="118"/>
      <c r="E31" s="113">
        <v>7170.2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6" t="s">
        <v>69</v>
      </c>
      <c r="C32" s="118">
        <v>16721.4</v>
      </c>
      <c r="D32" s="118"/>
      <c r="E32" s="113">
        <v>15814.5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6" t="s">
        <v>70</v>
      </c>
      <c r="C33" s="118">
        <v>2772.7000000000003</v>
      </c>
      <c r="D33" s="118"/>
      <c r="E33" s="113">
        <v>2599.1000000000004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6"/>
      <c r="C34" s="118"/>
      <c r="D34" s="118"/>
      <c r="E34" s="1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6" t="s">
        <v>71</v>
      </c>
      <c r="C35" s="118">
        <v>4330.3</v>
      </c>
      <c r="D35" s="118"/>
      <c r="E35" s="113">
        <v>4100.25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6" t="s">
        <v>72</v>
      </c>
      <c r="C36" s="118">
        <v>21553.007036247334</v>
      </c>
      <c r="D36" s="118"/>
      <c r="E36" s="113">
        <v>20549.609914712153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6" t="s">
        <v>73</v>
      </c>
      <c r="C37" s="118">
        <v>14379.909846827135</v>
      </c>
      <c r="D37" s="118"/>
      <c r="E37" s="113">
        <v>13536.573960612692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7" t="s">
        <v>74</v>
      </c>
      <c r="B38" s="15"/>
      <c r="C38" s="120">
        <v>6478.3</v>
      </c>
      <c r="D38" s="120"/>
      <c r="E38" s="91">
        <v>6110.25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145</v>
      </c>
      <c r="C39" s="27"/>
      <c r="D39" s="27"/>
      <c r="E39" s="16"/>
      <c r="F39" s="16"/>
    </row>
    <row r="40" spans="5:6" ht="12.75"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scaleWithDoc="0">
    <oddFooter>&amp;L&amp;"Arial,Italic"&amp;9MSDE-LFRO   09/2010&amp;C- 11 -&amp;R&amp;"Arial,Italic"&amp;9Selected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O1">
      <selection activeCell="W1" sqref="W1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42187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4.7109375" style="16" customWidth="1"/>
    <col min="20" max="20" width="13.57421875" style="16" bestFit="1" customWidth="1"/>
    <col min="21" max="21" width="14.7109375" style="16" bestFit="1" customWidth="1"/>
    <col min="22" max="22" width="13.28125" style="16" bestFit="1" customWidth="1"/>
    <col min="23" max="23" width="12.28125" style="16" customWidth="1"/>
    <col min="24" max="24" width="9.28125" style="16" bestFit="1" customWidth="1"/>
    <col min="25" max="25" width="21.7109375" style="16" customWidth="1"/>
    <col min="26" max="26" width="4.57421875" style="16" customWidth="1"/>
    <col min="27" max="27" width="15.00390625" style="16" bestFit="1" customWidth="1"/>
    <col min="28" max="28" width="14.00390625" style="16" bestFit="1" customWidth="1"/>
    <col min="29" max="29" width="13.00390625" style="16" customWidth="1"/>
    <col min="30" max="16384" width="9.140625" style="16" customWidth="1"/>
  </cols>
  <sheetData>
    <row r="1" spans="1:23" ht="12.75">
      <c r="A1" s="253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M1" s="253" t="s">
        <v>124</v>
      </c>
      <c r="N1" s="253"/>
      <c r="O1" s="253"/>
      <c r="P1" s="253"/>
      <c r="Q1" s="253"/>
      <c r="R1" s="253"/>
      <c r="S1" s="253"/>
      <c r="T1" s="253"/>
      <c r="U1" s="253"/>
      <c r="V1" s="253"/>
      <c r="W1" s="171"/>
    </row>
    <row r="2" spans="1:23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2.75">
      <c r="A3" s="253" t="s">
        <v>205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4"/>
      <c r="M3" s="253" t="s">
        <v>206</v>
      </c>
      <c r="N3" s="253"/>
      <c r="O3" s="253"/>
      <c r="P3" s="253"/>
      <c r="Q3" s="253"/>
      <c r="R3" s="253"/>
      <c r="S3" s="253"/>
      <c r="T3" s="253"/>
      <c r="U3" s="253"/>
      <c r="V3" s="253"/>
      <c r="W3" s="171"/>
    </row>
    <row r="4" spans="1:23" ht="13.5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4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13"/>
    </row>
    <row r="5" spans="1:23" ht="13.5" thickTop="1">
      <c r="A5" s="113"/>
      <c r="B5" s="113"/>
      <c r="C5" s="113"/>
      <c r="D5" s="113"/>
      <c r="E5" s="113"/>
      <c r="F5" s="113"/>
      <c r="G5" s="113"/>
      <c r="H5" s="113"/>
      <c r="I5" s="113"/>
      <c r="J5" s="111"/>
      <c r="K5" s="111"/>
      <c r="L5" s="18"/>
      <c r="M5" s="113"/>
      <c r="N5" s="111"/>
      <c r="O5" s="111"/>
      <c r="P5" s="111"/>
      <c r="Q5" s="111"/>
      <c r="R5" s="111"/>
      <c r="S5" s="111"/>
      <c r="T5" s="111"/>
      <c r="U5" s="111"/>
      <c r="V5" s="111"/>
      <c r="W5" s="170"/>
    </row>
    <row r="6" spans="1:23" s="55" customFormat="1" ht="12.75">
      <c r="A6" s="131"/>
      <c r="B6" s="121"/>
      <c r="C6" s="121"/>
      <c r="D6" s="241" t="s">
        <v>99</v>
      </c>
      <c r="E6" s="241"/>
      <c r="F6" s="241"/>
      <c r="G6" s="241"/>
      <c r="H6" s="241"/>
      <c r="I6" s="241"/>
      <c r="J6" s="241"/>
      <c r="K6" s="241"/>
      <c r="L6" s="18"/>
      <c r="M6" s="131"/>
      <c r="N6" s="241" t="s">
        <v>125</v>
      </c>
      <c r="O6" s="241"/>
      <c r="P6" s="241"/>
      <c r="Q6" s="241"/>
      <c r="R6" s="111"/>
      <c r="S6" s="111"/>
      <c r="T6" s="111"/>
      <c r="U6" s="111"/>
      <c r="V6" s="111"/>
      <c r="W6" s="170"/>
    </row>
    <row r="7" spans="1:29" s="55" customFormat="1" ht="12.75">
      <c r="A7" s="131" t="s">
        <v>115</v>
      </c>
      <c r="B7" s="111" t="s">
        <v>79</v>
      </c>
      <c r="C7" s="111" t="s">
        <v>80</v>
      </c>
      <c r="D7" s="121"/>
      <c r="E7" s="121"/>
      <c r="F7" s="121"/>
      <c r="G7" s="111"/>
      <c r="H7" s="111" t="s">
        <v>36</v>
      </c>
      <c r="I7" s="111"/>
      <c r="J7" s="111" t="s">
        <v>36</v>
      </c>
      <c r="K7" s="111"/>
      <c r="L7" s="18"/>
      <c r="M7" s="131" t="s">
        <v>115</v>
      </c>
      <c r="N7" s="111" t="s">
        <v>45</v>
      </c>
      <c r="O7" s="111"/>
      <c r="P7" s="111"/>
      <c r="Q7" s="111" t="s">
        <v>78</v>
      </c>
      <c r="R7" s="111" t="s">
        <v>126</v>
      </c>
      <c r="S7" s="111" t="s">
        <v>127</v>
      </c>
      <c r="T7" s="111"/>
      <c r="U7" s="111"/>
      <c r="V7" s="111"/>
      <c r="W7" s="170"/>
      <c r="Y7" s="94" t="s">
        <v>110</v>
      </c>
      <c r="Z7" s="16"/>
      <c r="AA7" s="16"/>
      <c r="AB7" s="16"/>
      <c r="AC7" s="16"/>
    </row>
    <row r="8" spans="1:29" s="55" customFormat="1" ht="12.75">
      <c r="A8" s="131" t="s">
        <v>35</v>
      </c>
      <c r="B8" s="111" t="s">
        <v>128</v>
      </c>
      <c r="C8" s="111" t="s">
        <v>129</v>
      </c>
      <c r="D8" s="111"/>
      <c r="E8" s="111" t="s">
        <v>26</v>
      </c>
      <c r="F8" s="111"/>
      <c r="G8" s="111" t="s">
        <v>34</v>
      </c>
      <c r="H8" s="111" t="s">
        <v>38</v>
      </c>
      <c r="I8" s="111" t="s">
        <v>40</v>
      </c>
      <c r="J8" s="111" t="s">
        <v>41</v>
      </c>
      <c r="K8" s="111" t="s">
        <v>114</v>
      </c>
      <c r="L8" s="18"/>
      <c r="M8" s="131" t="s">
        <v>35</v>
      </c>
      <c r="N8" s="111" t="s">
        <v>46</v>
      </c>
      <c r="O8" s="111" t="s">
        <v>47</v>
      </c>
      <c r="P8" s="111" t="s">
        <v>49</v>
      </c>
      <c r="Q8" s="111" t="s">
        <v>50</v>
      </c>
      <c r="R8" s="111" t="s">
        <v>111</v>
      </c>
      <c r="S8" s="111" t="s">
        <v>130</v>
      </c>
      <c r="T8" s="241" t="s">
        <v>131</v>
      </c>
      <c r="U8" s="241"/>
      <c r="V8" s="241"/>
      <c r="W8" s="170"/>
      <c r="Y8" s="95" t="s">
        <v>161</v>
      </c>
      <c r="Z8" s="16"/>
      <c r="AA8" s="16" t="s">
        <v>158</v>
      </c>
      <c r="AB8" s="251" t="s">
        <v>159</v>
      </c>
      <c r="AC8" s="252"/>
    </row>
    <row r="9" spans="1:29" s="55" customFormat="1" ht="13.5" thickBot="1">
      <c r="A9" s="133" t="s">
        <v>116</v>
      </c>
      <c r="B9" s="122" t="s">
        <v>132</v>
      </c>
      <c r="C9" s="122" t="s">
        <v>83</v>
      </c>
      <c r="D9" s="122" t="s">
        <v>133</v>
      </c>
      <c r="E9" s="122" t="s">
        <v>133</v>
      </c>
      <c r="F9" s="122" t="s">
        <v>134</v>
      </c>
      <c r="G9" s="122" t="s">
        <v>35</v>
      </c>
      <c r="H9" s="122" t="s">
        <v>39</v>
      </c>
      <c r="I9" s="122" t="s">
        <v>39</v>
      </c>
      <c r="J9" s="122" t="s">
        <v>42</v>
      </c>
      <c r="K9" s="122" t="s">
        <v>44</v>
      </c>
      <c r="L9" s="18"/>
      <c r="M9" s="133" t="s">
        <v>116</v>
      </c>
      <c r="N9" s="122" t="s">
        <v>44</v>
      </c>
      <c r="O9" s="122" t="s">
        <v>48</v>
      </c>
      <c r="P9" s="122" t="s">
        <v>39</v>
      </c>
      <c r="Q9" s="122" t="s">
        <v>51</v>
      </c>
      <c r="R9" s="122" t="s">
        <v>83</v>
      </c>
      <c r="S9" s="122" t="s">
        <v>83</v>
      </c>
      <c r="T9" s="122" t="s">
        <v>135</v>
      </c>
      <c r="U9" s="122" t="s">
        <v>136</v>
      </c>
      <c r="V9" s="122" t="s">
        <v>32</v>
      </c>
      <c r="W9" s="170"/>
      <c r="Y9" s="96" t="s">
        <v>162</v>
      </c>
      <c r="Z9" s="16"/>
      <c r="AA9" s="16"/>
      <c r="AB9" s="92" t="s">
        <v>77</v>
      </c>
      <c r="AC9" s="93" t="s">
        <v>160</v>
      </c>
    </row>
    <row r="10" spans="1:29" s="56" customFormat="1" ht="12.75">
      <c r="A10" s="134" t="s">
        <v>76</v>
      </c>
      <c r="B10" s="186">
        <f>SUM(B12:B39)</f>
        <v>12711520025.019999</v>
      </c>
      <c r="C10" s="186">
        <f>SUM(C12:C39)</f>
        <v>11286317964.970003</v>
      </c>
      <c r="D10" s="186">
        <f>SUM(D12:D39)</f>
        <v>309005932.69</v>
      </c>
      <c r="E10" s="186">
        <f aca="true" t="shared" si="0" ref="E10:K10">SUM(E12:E39)</f>
        <v>746034867.65</v>
      </c>
      <c r="F10" s="186">
        <f t="shared" si="0"/>
        <v>4550101427.950002</v>
      </c>
      <c r="G10" s="186">
        <f t="shared" si="0"/>
        <v>1424417207.0800002</v>
      </c>
      <c r="H10" s="186">
        <f t="shared" si="0"/>
        <v>86220318.05000001</v>
      </c>
      <c r="I10" s="186">
        <f t="shared" si="0"/>
        <v>65744365.05</v>
      </c>
      <c r="J10" s="186">
        <f t="shared" si="0"/>
        <v>517130549.9200001</v>
      </c>
      <c r="K10" s="186">
        <f t="shared" si="0"/>
        <v>734376819.6700001</v>
      </c>
      <c r="L10" s="186"/>
      <c r="M10" s="187" t="s">
        <v>76</v>
      </c>
      <c r="N10" s="186">
        <f aca="true" t="shared" si="1" ref="N10:V10">SUM(N12:N39)</f>
        <v>224436143.03</v>
      </c>
      <c r="O10" s="186">
        <f t="shared" si="1"/>
        <v>2581624019.92</v>
      </c>
      <c r="P10" s="186">
        <f t="shared" si="1"/>
        <v>18378248.589999996</v>
      </c>
      <c r="Q10" s="186">
        <f t="shared" si="1"/>
        <v>28848065.37</v>
      </c>
      <c r="R10" s="186">
        <f t="shared" si="1"/>
        <v>315004344.23999995</v>
      </c>
      <c r="S10" s="186">
        <f t="shared" si="1"/>
        <v>950594079.0999999</v>
      </c>
      <c r="T10" s="186">
        <f t="shared" si="1"/>
        <v>149473110.71</v>
      </c>
      <c r="U10" s="186">
        <f t="shared" si="1"/>
        <v>223755975.59</v>
      </c>
      <c r="V10" s="186">
        <f t="shared" si="1"/>
        <v>10130526</v>
      </c>
      <c r="W10" s="186"/>
      <c r="X10" s="23">
        <f>Y10/'[1]Tbl11'!C9</f>
        <v>482.36869273121357</v>
      </c>
      <c r="Y10" s="1">
        <f>SUM(Y12:Y39)</f>
        <v>402274688.02000004</v>
      </c>
      <c r="Z10"/>
      <c r="AA10" s="188">
        <f>SUM(AA12:AA39)</f>
        <v>383359612.3</v>
      </c>
      <c r="AB10" s="1">
        <f>SUM(AB12:AB39)</f>
        <v>28848065.37</v>
      </c>
      <c r="AC10" s="1">
        <f>SUM(AC12:AC39)</f>
        <v>9932989.65</v>
      </c>
    </row>
    <row r="11" spans="1:29" ht="12.75">
      <c r="A11" s="131"/>
      <c r="B11" s="189"/>
      <c r="C11" s="189"/>
      <c r="D11" s="109"/>
      <c r="E11" s="109"/>
      <c r="F11" s="109"/>
      <c r="G11" s="109"/>
      <c r="H11" s="109"/>
      <c r="I11" s="109"/>
      <c r="J11" s="109"/>
      <c r="K11" s="109"/>
      <c r="L11" s="109"/>
      <c r="M11" s="189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Y11"/>
      <c r="Z11"/>
      <c r="AA11" s="14"/>
      <c r="AB11" s="14"/>
      <c r="AC11" s="14"/>
    </row>
    <row r="12" spans="1:29" ht="12.75">
      <c r="A12" s="135" t="s">
        <v>52</v>
      </c>
      <c r="B12" s="189">
        <f>+C12+R12+S12+T12+V12</f>
        <v>137215556.51999998</v>
      </c>
      <c r="C12" s="189">
        <f>SUM(D12:Q12)</f>
        <v>125587396.20999998</v>
      </c>
      <c r="D12" s="109">
        <f>'[2]Admin'!B11</f>
        <v>2567835.23</v>
      </c>
      <c r="E12" s="109">
        <f>'[2]MidLev'!B10</f>
        <v>7232634.169999999</v>
      </c>
      <c r="F12" s="190">
        <f>'[2]Inst'!B12</f>
        <v>52176974.04</v>
      </c>
      <c r="G12" s="109">
        <f>'[2]sp ed'!B11</f>
        <v>15343694.770000001</v>
      </c>
      <c r="H12" s="109">
        <f>'[2]ppshs'!B12</f>
        <v>625976.9400000001</v>
      </c>
      <c r="I12" s="109">
        <f>'[2]ppshs'!K12</f>
        <v>589182.38</v>
      </c>
      <c r="J12" s="109">
        <f>'[2]trans'!B11</f>
        <v>6141703.140000001</v>
      </c>
      <c r="K12" s="109">
        <f>'[2]opmp'!B11</f>
        <v>8832504.07</v>
      </c>
      <c r="L12" s="109"/>
      <c r="M12" s="189" t="s">
        <v>52</v>
      </c>
      <c r="N12" s="177">
        <f>'[2]opmp'!L11</f>
        <v>1778879.1500000001</v>
      </c>
      <c r="O12" s="177">
        <f>'[2]fixchg'!B12</f>
        <v>30078828.19</v>
      </c>
      <c r="P12" s="177">
        <f>'[2]comserv'!B11</f>
        <v>0</v>
      </c>
      <c r="Q12" s="191">
        <f>'[2]CapOut'!B11</f>
        <v>219184.13</v>
      </c>
      <c r="R12" s="109">
        <f>'[2]food'!B11</f>
        <v>5586680.29</v>
      </c>
      <c r="S12" s="177">
        <f>'[2]const'!B11</f>
        <v>5397075.0200000005</v>
      </c>
      <c r="T12" s="177">
        <f>'[2]debt'!J11</f>
        <v>644405</v>
      </c>
      <c r="U12" s="177">
        <f>'[2]debt'!F11</f>
        <v>1475438</v>
      </c>
      <c r="V12" s="177">
        <f>'[2]debt'!C11</f>
        <v>0</v>
      </c>
      <c r="W12" s="177"/>
      <c r="X12" s="23">
        <f>Y12/'[1]Tbl11'!C11</f>
        <v>260.7814578618175</v>
      </c>
      <c r="Y12" s="192">
        <f>AA12+AB12-AC12</f>
        <v>2339027.13</v>
      </c>
      <c r="Z12" s="46" t="s">
        <v>0</v>
      </c>
      <c r="AA12" s="177">
        <v>2119843</v>
      </c>
      <c r="AB12" s="109">
        <v>219184.13</v>
      </c>
      <c r="AC12" s="190">
        <v>0</v>
      </c>
    </row>
    <row r="13" spans="1:29" ht="12.75">
      <c r="A13" s="135" t="s">
        <v>53</v>
      </c>
      <c r="B13" s="189">
        <f>+C13+R13+S13+T13+V13</f>
        <v>1069770651.1499999</v>
      </c>
      <c r="C13" s="189">
        <f>SUM(D13:Q13)</f>
        <v>916446315.1499999</v>
      </c>
      <c r="D13" s="109">
        <f>'[2]Admin'!B12</f>
        <v>25313455.499999993</v>
      </c>
      <c r="E13" s="109">
        <f>'[2]MidLev'!B11</f>
        <v>61160102.42</v>
      </c>
      <c r="F13" s="109">
        <f>'[2]Inst'!B13</f>
        <v>383902138.50999993</v>
      </c>
      <c r="G13" s="109">
        <f>'[2]sp ed'!B12</f>
        <v>112206519.77</v>
      </c>
      <c r="H13" s="109">
        <f>'[2]ppshs'!B13</f>
        <v>5573567.999999999</v>
      </c>
      <c r="I13" s="109">
        <f>'[2]ppshs'!K13</f>
        <v>0</v>
      </c>
      <c r="J13" s="109">
        <f>'[2]trans'!B12</f>
        <v>38801835.01</v>
      </c>
      <c r="K13" s="109">
        <f>'[2]opmp'!B12</f>
        <v>62983541.39</v>
      </c>
      <c r="L13" s="109"/>
      <c r="M13" s="189" t="s">
        <v>53</v>
      </c>
      <c r="N13" s="177">
        <f>'[2]opmp'!L12</f>
        <v>12219611.35</v>
      </c>
      <c r="O13" s="177">
        <f>'[2]fixchg'!B13</f>
        <v>211690664.2</v>
      </c>
      <c r="P13" s="177">
        <f>'[2]comserv'!B12</f>
        <v>101579</v>
      </c>
      <c r="Q13" s="177">
        <f>'[2]CapOut'!B12</f>
        <v>2493300</v>
      </c>
      <c r="R13" s="109">
        <f>'[2]food'!B12</f>
        <v>22151290</v>
      </c>
      <c r="S13" s="177">
        <f>'[2]const'!B12</f>
        <v>120384184</v>
      </c>
      <c r="T13" s="177">
        <f>'[2]debt'!J12</f>
        <v>10788862</v>
      </c>
      <c r="U13" s="177">
        <f>'[2]debt'!E12</f>
        <v>22155841</v>
      </c>
      <c r="V13" s="177">
        <f>'[2]debt'!C12</f>
        <v>0</v>
      </c>
      <c r="W13" s="177"/>
      <c r="X13" s="23">
        <f>Y13/'[1]Tbl11'!C12</f>
        <v>486.66466361058696</v>
      </c>
      <c r="Y13" s="192">
        <f>AA13+AB13-AC13</f>
        <v>35431920</v>
      </c>
      <c r="Z13" s="46" t="s">
        <v>6</v>
      </c>
      <c r="AA13" s="177">
        <v>32944703</v>
      </c>
      <c r="AB13" s="109">
        <v>2493300</v>
      </c>
      <c r="AC13" s="190">
        <v>6083</v>
      </c>
    </row>
    <row r="14" spans="1:29" ht="12.75">
      <c r="A14" s="136" t="s">
        <v>75</v>
      </c>
      <c r="B14" s="189">
        <f>+C14+R14+S14+T14+V14</f>
        <v>1357270377.7499995</v>
      </c>
      <c r="C14" s="189">
        <f>SUM(D14:Q14)</f>
        <v>1232127440.1399996</v>
      </c>
      <c r="D14" s="109">
        <f>'[2]Admin'!B13</f>
        <v>61295872.06</v>
      </c>
      <c r="E14" s="109">
        <f>'[2]MidLev'!B12</f>
        <v>82433634.75</v>
      </c>
      <c r="F14" s="109">
        <f>'[2]Inst'!B14</f>
        <v>475108013.3699999</v>
      </c>
      <c r="G14" s="109">
        <f>'[2]sp ed'!B13</f>
        <v>213569654.2</v>
      </c>
      <c r="H14" s="109">
        <f>'[2]ppshs'!B14</f>
        <v>13939310.64</v>
      </c>
      <c r="I14" s="109">
        <f>'[2]ppshs'!K14</f>
        <v>7124556</v>
      </c>
      <c r="J14" s="109">
        <f>'[2]trans'!B13</f>
        <v>34602520.68</v>
      </c>
      <c r="K14" s="109">
        <f>'[2]opmp'!B13</f>
        <v>72702123.05999999</v>
      </c>
      <c r="L14" s="109"/>
      <c r="M14" s="109" t="s">
        <v>75</v>
      </c>
      <c r="N14" s="177">
        <f>'[2]opmp'!L13</f>
        <v>19450437.95</v>
      </c>
      <c r="O14" s="177">
        <f>'[2]fixchg'!B14</f>
        <v>249198706.89999998</v>
      </c>
      <c r="P14" s="177">
        <f>'[2]comserv'!B13</f>
        <v>91419.26</v>
      </c>
      <c r="Q14" s="177">
        <f>'[2]CapOut'!B13</f>
        <v>2611191.2700000005</v>
      </c>
      <c r="R14" s="109">
        <f>'[2]food'!B13</f>
        <v>32668831.729999997</v>
      </c>
      <c r="S14" s="177">
        <f>'[2]const'!B13</f>
        <v>89855168.88</v>
      </c>
      <c r="T14" s="177">
        <f>'[2]debt'!J13</f>
        <v>2618937</v>
      </c>
      <c r="U14" s="177">
        <f>'[2]debt'!E13</f>
        <v>4925000</v>
      </c>
      <c r="V14" s="177">
        <f>'[2]debt'!C13</f>
        <v>0</v>
      </c>
      <c r="W14" s="177"/>
      <c r="X14" s="23">
        <f>Y14/'[1]Tbl11'!C13</f>
        <v>122.25228796902375</v>
      </c>
      <c r="Y14" s="192">
        <f>AA14+AB14-AC14</f>
        <v>9737168.57</v>
      </c>
      <c r="Z14" s="46" t="s">
        <v>19</v>
      </c>
      <c r="AA14" s="177">
        <v>7543937</v>
      </c>
      <c r="AB14" s="109">
        <v>2611191.2700000005</v>
      </c>
      <c r="AC14" s="190">
        <v>417959.7</v>
      </c>
    </row>
    <row r="15" spans="1:29" ht="12.75">
      <c r="A15" s="136" t="s">
        <v>54</v>
      </c>
      <c r="B15" s="189">
        <f>+C15+R15+S15+T15+V15</f>
        <v>1447401866.36</v>
      </c>
      <c r="C15" s="189">
        <f>SUM(D15:Q15)</f>
        <v>1299987371.36</v>
      </c>
      <c r="D15" s="109">
        <f>'[2]Admin'!B14</f>
        <v>41668344.309999995</v>
      </c>
      <c r="E15" s="109">
        <f>'[2]MidLev'!B13</f>
        <v>80501383.10000001</v>
      </c>
      <c r="F15" s="109">
        <f>'[2]Inst'!B15</f>
        <v>490025906.29</v>
      </c>
      <c r="G15" s="109">
        <f>'[2]sp ed'!B14</f>
        <v>165876124.39000002</v>
      </c>
      <c r="H15" s="109">
        <f>'[2]ppshs'!B15</f>
        <v>8382340.65</v>
      </c>
      <c r="I15" s="109">
        <f>'[2]ppshs'!K15</f>
        <v>13307179.260000002</v>
      </c>
      <c r="J15" s="109">
        <f>'[2]trans'!B14</f>
        <v>51733986.05</v>
      </c>
      <c r="K15" s="109">
        <f>'[2]opmp'!B14</f>
        <v>87382431.11</v>
      </c>
      <c r="L15" s="109"/>
      <c r="M15" s="109" t="s">
        <v>54</v>
      </c>
      <c r="N15" s="177">
        <f>'[2]opmp'!L14</f>
        <v>28343634</v>
      </c>
      <c r="O15" s="177">
        <f>'[2]fixchg'!B15</f>
        <v>329588439.21000004</v>
      </c>
      <c r="P15" s="177">
        <f>'[2]comserv'!B14</f>
        <v>73800.98999999999</v>
      </c>
      <c r="Q15" s="177">
        <f>'[2]CapOut'!B14</f>
        <v>3103802</v>
      </c>
      <c r="R15" s="109">
        <f>'[2]food'!B14</f>
        <v>34822538</v>
      </c>
      <c r="S15" s="177">
        <f>'[2]const'!B14</f>
        <v>94720793</v>
      </c>
      <c r="T15" s="177">
        <f>'[2]debt'!J14</f>
        <v>11797164</v>
      </c>
      <c r="U15" s="177">
        <f>'[2]debt'!E14</f>
        <v>14580000</v>
      </c>
      <c r="V15" s="177">
        <f>'[2]debt'!C14</f>
        <v>6074000</v>
      </c>
      <c r="W15" s="177"/>
      <c r="X15" s="23">
        <f>Y15/'[1]Tbl11'!C14</f>
        <v>348.80296083031203</v>
      </c>
      <c r="Y15" s="192">
        <f>AA15+AB15-AC15</f>
        <v>35327601</v>
      </c>
      <c r="Z15" s="46" t="s">
        <v>9</v>
      </c>
      <c r="AA15" s="177">
        <v>32451164</v>
      </c>
      <c r="AB15" s="109">
        <v>3103802</v>
      </c>
      <c r="AC15" s="190">
        <v>227365</v>
      </c>
    </row>
    <row r="16" spans="1:29" ht="12.75">
      <c r="A16" s="136" t="s">
        <v>55</v>
      </c>
      <c r="B16" s="189">
        <f>+C16+R16+S16+T16+V16</f>
        <v>232929233.52000004</v>
      </c>
      <c r="C16" s="189">
        <f>SUM(D16:Q16)</f>
        <v>208384233.53000003</v>
      </c>
      <c r="D16" s="109">
        <f>'[2]Admin'!B15</f>
        <v>5799705.45</v>
      </c>
      <c r="E16" s="109">
        <f>'[2]MidLev'!B14</f>
        <v>11644033.1</v>
      </c>
      <c r="F16" s="109">
        <f>'[2]Inst'!B16</f>
        <v>87022622.34</v>
      </c>
      <c r="G16" s="109">
        <f>'[2]sp ed'!B15</f>
        <v>24893580.039999995</v>
      </c>
      <c r="H16" s="109">
        <f>'[2]ppshs'!B16</f>
        <v>1167567.71</v>
      </c>
      <c r="I16" s="109">
        <f>'[2]ppshs'!K16</f>
        <v>1211313.04</v>
      </c>
      <c r="J16" s="109">
        <f>'[2]trans'!B15</f>
        <v>12381452.270000001</v>
      </c>
      <c r="K16" s="109">
        <f>'[2]opmp'!B15</f>
        <v>16202369.56</v>
      </c>
      <c r="L16" s="177"/>
      <c r="M16" s="109" t="s">
        <v>55</v>
      </c>
      <c r="N16" s="177">
        <f>'[2]opmp'!L15</f>
        <v>3115824.43</v>
      </c>
      <c r="O16" s="177">
        <f>'[2]fixchg'!B16</f>
        <v>43324329.230000004</v>
      </c>
      <c r="P16" s="177">
        <f>'[2]comserv'!B15</f>
        <v>1029400.9000000001</v>
      </c>
      <c r="Q16" s="177">
        <f>'[2]CapOut'!B15</f>
        <v>592035.46</v>
      </c>
      <c r="R16" s="109">
        <f>'[2]food'!B15</f>
        <v>5549490.47</v>
      </c>
      <c r="S16" s="177">
        <f>'[2]const'!B15</f>
        <v>17273863.52</v>
      </c>
      <c r="T16" s="177">
        <f>'[2]debt'!J15</f>
        <v>1721646</v>
      </c>
      <c r="U16" s="177">
        <f>'[2]debt'!E15</f>
        <v>4560879</v>
      </c>
      <c r="V16" s="177">
        <f>'[2]debt'!C15</f>
        <v>0</v>
      </c>
      <c r="W16" s="177"/>
      <c r="X16" s="23">
        <f>Y16/'[1]Tbl11'!C15</f>
        <v>402.94417514509274</v>
      </c>
      <c r="Y16" s="192">
        <f>AA16+AB16-AC16</f>
        <v>6859560.46</v>
      </c>
      <c r="Z16" s="46" t="s">
        <v>13</v>
      </c>
      <c r="AA16" s="177">
        <v>6282525</v>
      </c>
      <c r="AB16" s="109">
        <v>592035.46</v>
      </c>
      <c r="AC16" s="190">
        <v>15000</v>
      </c>
    </row>
    <row r="17" spans="1:29" ht="12.75">
      <c r="A17" s="136"/>
      <c r="B17" s="189"/>
      <c r="C17" s="189"/>
      <c r="D17" s="109"/>
      <c r="E17" s="109"/>
      <c r="F17" s="109"/>
      <c r="G17" s="109"/>
      <c r="H17" s="109"/>
      <c r="I17" s="109"/>
      <c r="J17" s="109"/>
      <c r="K17" s="109"/>
      <c r="L17" s="177"/>
      <c r="M17" s="109"/>
      <c r="N17" s="177"/>
      <c r="O17" s="177"/>
      <c r="P17" s="177"/>
      <c r="Q17" s="177"/>
      <c r="R17" s="109"/>
      <c r="S17" s="177"/>
      <c r="T17" s="177"/>
      <c r="U17" s="177"/>
      <c r="V17" s="177"/>
      <c r="W17" s="177"/>
      <c r="Y17" s="193"/>
      <c r="Z17"/>
      <c r="AA17" s="177"/>
      <c r="AB17" s="109"/>
      <c r="AC17" s="190"/>
    </row>
    <row r="18" spans="1:29" ht="12.75">
      <c r="A18" s="136" t="s">
        <v>56</v>
      </c>
      <c r="B18" s="189">
        <f>+C18+R18+S18+T18+V18</f>
        <v>91353427.77000001</v>
      </c>
      <c r="C18" s="189">
        <f>SUM(D18:Q18)</f>
        <v>61942908.76000001</v>
      </c>
      <c r="D18" s="109">
        <f>'[2]Admin'!B17</f>
        <v>1478343.16</v>
      </c>
      <c r="E18" s="109">
        <f>'[2]MidLev'!B16</f>
        <v>4239109.46</v>
      </c>
      <c r="F18" s="109">
        <f>'[2]Inst'!B18</f>
        <v>27384558.950000003</v>
      </c>
      <c r="G18" s="109">
        <f>'[2]sp ed'!B17</f>
        <v>5760693.540000001</v>
      </c>
      <c r="H18" s="109">
        <f>'[2]ppshs'!B18</f>
        <v>599359.92</v>
      </c>
      <c r="I18" s="109">
        <f>'[2]ppshs'!K18</f>
        <v>549326.2699999999</v>
      </c>
      <c r="J18" s="109">
        <f>'[2]trans'!B17</f>
        <v>3806334.3200000003</v>
      </c>
      <c r="K18" s="109">
        <f>'[2]opmp'!B17</f>
        <v>3648361.7100000004</v>
      </c>
      <c r="L18" s="177"/>
      <c r="M18" s="109" t="s">
        <v>56</v>
      </c>
      <c r="N18" s="177">
        <f>'[2]opmp'!L17</f>
        <v>699005.7499999999</v>
      </c>
      <c r="O18" s="177">
        <f>'[2]fixchg'!B18</f>
        <v>13461034.200000001</v>
      </c>
      <c r="P18" s="177">
        <f>'[2]comserv'!B17</f>
        <v>0</v>
      </c>
      <c r="Q18" s="177">
        <f>'[2]CapOut'!B17</f>
        <v>316781.48</v>
      </c>
      <c r="R18" s="109">
        <f>'[2]food'!B17</f>
        <v>2187553.81</v>
      </c>
      <c r="S18" s="177">
        <f>'[2]const'!B17</f>
        <v>26653522.490000002</v>
      </c>
      <c r="T18" s="177">
        <f>'[2]debt'!K17</f>
        <v>569442.71</v>
      </c>
      <c r="U18" s="177">
        <f>'[2]debt'!E17</f>
        <v>1014798</v>
      </c>
      <c r="V18" s="177">
        <f>'[2]debt'!C17</f>
        <v>0</v>
      </c>
      <c r="W18" s="177"/>
      <c r="X18" s="23">
        <f>Y18/'[1]Tbl11'!C17</f>
        <v>301.11641325463245</v>
      </c>
      <c r="Y18" s="192">
        <f>AA18+AB18-AC18</f>
        <v>1612056.83</v>
      </c>
      <c r="Z18" s="46" t="s">
        <v>14</v>
      </c>
      <c r="AA18" s="177">
        <v>1584240.71</v>
      </c>
      <c r="AB18" s="109">
        <v>316781.48</v>
      </c>
      <c r="AC18" s="190">
        <v>288965.36</v>
      </c>
    </row>
    <row r="19" spans="1:29" ht="12.75">
      <c r="A19" s="136" t="s">
        <v>57</v>
      </c>
      <c r="B19" s="189">
        <f>+C19+R19+S19+T19+V19</f>
        <v>408638601.16999996</v>
      </c>
      <c r="C19" s="189">
        <f>SUM(D19:Q19)</f>
        <v>338008626.42999995</v>
      </c>
      <c r="D19" s="109">
        <f>'[2]Admin'!B18</f>
        <v>5588604.76</v>
      </c>
      <c r="E19" s="109">
        <f>'[2]MidLev'!B17</f>
        <v>24941364.019999996</v>
      </c>
      <c r="F19" s="109">
        <f>'[2]Inst'!B19</f>
        <v>139645316.89999998</v>
      </c>
      <c r="G19" s="109">
        <f>'[2]sp ed'!B18</f>
        <v>37320549.83</v>
      </c>
      <c r="H19" s="109">
        <f>'[2]ppshs'!B19</f>
        <v>1283349.47</v>
      </c>
      <c r="I19" s="109">
        <f>'[2]ppshs'!K19</f>
        <v>3099041.32</v>
      </c>
      <c r="J19" s="109">
        <f>'[2]trans'!B18</f>
        <v>19165496.62</v>
      </c>
      <c r="K19" s="109">
        <f>'[2]opmp'!B18</f>
        <v>24698292.630000003</v>
      </c>
      <c r="L19" s="177"/>
      <c r="M19" s="109" t="s">
        <v>57</v>
      </c>
      <c r="N19" s="177">
        <f>'[2]opmp'!L18</f>
        <v>7054599.2</v>
      </c>
      <c r="O19" s="177">
        <f>'[2]fixchg'!B19</f>
        <v>74072255.78999999</v>
      </c>
      <c r="P19" s="177">
        <f>'[2]comserv'!B18</f>
        <v>279931.86</v>
      </c>
      <c r="Q19" s="177">
        <f>'[2]CapOut'!B18</f>
        <v>859824.03</v>
      </c>
      <c r="R19" s="109">
        <f>'[2]food'!B18</f>
        <v>6545583.49</v>
      </c>
      <c r="S19" s="177">
        <f>'[2]const'!B18</f>
        <v>60763742.13</v>
      </c>
      <c r="T19" s="177">
        <f>'[2]debt'!J18</f>
        <v>3320649.12</v>
      </c>
      <c r="U19" s="177">
        <f>'[2]debt'!E18</f>
        <v>7246173.19</v>
      </c>
      <c r="V19" s="177">
        <f>'[2]debt'!C18</f>
        <v>0</v>
      </c>
      <c r="W19" s="177"/>
      <c r="X19" s="23">
        <f>Y19/'[1]Tbl11'!C18</f>
        <v>411.4152062240836</v>
      </c>
      <c r="Y19" s="192">
        <f>AA19+AB19-AC19</f>
        <v>11424815.14</v>
      </c>
      <c r="Z19" s="46" t="s">
        <v>15</v>
      </c>
      <c r="AA19" s="177">
        <v>10566822.31</v>
      </c>
      <c r="AB19" s="109">
        <v>859824.03</v>
      </c>
      <c r="AC19" s="190">
        <v>1831.2</v>
      </c>
    </row>
    <row r="20" spans="1:29" ht="12.75">
      <c r="A20" s="136" t="s">
        <v>58</v>
      </c>
      <c r="B20" s="194">
        <f>+C20+R20+S20+T20+V20</f>
        <v>212887253.70999998</v>
      </c>
      <c r="C20" s="189">
        <f>SUM(D20:Q20)</f>
        <v>187488918.6</v>
      </c>
      <c r="D20" s="109">
        <f>'[2]Admin'!B19</f>
        <v>4822900.37</v>
      </c>
      <c r="E20" s="109">
        <f>'[2]MidLev'!B18</f>
        <v>13463354.620000001</v>
      </c>
      <c r="F20" s="109">
        <f>'[2]Inst'!B20</f>
        <v>73864009.49999999</v>
      </c>
      <c r="G20" s="109">
        <f>'[2]sp ed'!B19</f>
        <v>25141876.63</v>
      </c>
      <c r="H20" s="109">
        <f>'[2]ppshs'!B20</f>
        <v>1178330.68</v>
      </c>
      <c r="I20" s="109">
        <f>'[2]ppshs'!K20</f>
        <v>1548471.05</v>
      </c>
      <c r="J20" s="109">
        <f>'[2]trans'!B19</f>
        <v>9057366.65</v>
      </c>
      <c r="K20" s="109">
        <f>'[2]opmp'!B19</f>
        <v>11455733.57</v>
      </c>
      <c r="L20" s="177"/>
      <c r="M20" s="109" t="s">
        <v>58</v>
      </c>
      <c r="N20" s="177">
        <f>'[2]opmp'!L19</f>
        <v>3870993.05</v>
      </c>
      <c r="O20" s="177">
        <f>'[2]fixchg'!B20</f>
        <v>42520710.3</v>
      </c>
      <c r="P20" s="177">
        <f>'[2]comserv'!B19</f>
        <v>302251.44999999995</v>
      </c>
      <c r="Q20" s="177">
        <f>'[2]CapOut'!B19</f>
        <v>262920.73</v>
      </c>
      <c r="R20" s="109">
        <f>'[2]food'!B19</f>
        <v>5734452.85</v>
      </c>
      <c r="S20" s="177">
        <f>'[2]const'!B19</f>
        <v>14511075.26</v>
      </c>
      <c r="T20" s="177">
        <f>'[2]debt'!E19</f>
        <v>5152807</v>
      </c>
      <c r="U20" s="177">
        <f>'[2]debt'!J19</f>
        <v>3223774</v>
      </c>
      <c r="V20" s="177">
        <f>'[2]debt'!C19</f>
        <v>0</v>
      </c>
      <c r="W20" s="177"/>
      <c r="X20" s="23">
        <f>Y20/'[1]Tbl11'!C19</f>
        <v>544.784484912055</v>
      </c>
      <c r="Y20" s="192">
        <f>AA20+AB20-AC20</f>
        <v>8639077.73</v>
      </c>
      <c r="Z20" s="46" t="s">
        <v>2</v>
      </c>
      <c r="AA20" s="177">
        <v>8376581</v>
      </c>
      <c r="AB20" s="109">
        <v>262920.73</v>
      </c>
      <c r="AC20" s="190">
        <v>424</v>
      </c>
    </row>
    <row r="21" spans="1:29" ht="12.75">
      <c r="A21" s="136" t="s">
        <v>59</v>
      </c>
      <c r="B21" s="194">
        <f>+C21+R21+S21+T21+V21</f>
        <v>344098892.51</v>
      </c>
      <c r="C21" s="189">
        <f>SUM(D21:Q21)</f>
        <v>323540688.09999996</v>
      </c>
      <c r="D21" s="109">
        <f>'[2]Admin'!B20</f>
        <v>8018284.080000001</v>
      </c>
      <c r="E21" s="109">
        <f>'[2]MidLev'!B19</f>
        <v>21998944.53</v>
      </c>
      <c r="F21" s="109">
        <f>'[2]Inst'!B21</f>
        <v>135515180.93999997</v>
      </c>
      <c r="G21" s="109">
        <f>'[2]sp ed'!B20</f>
        <v>31919074.220000006</v>
      </c>
      <c r="H21" s="109">
        <f>'[2]ppshs'!B21</f>
        <v>2999236.1500000004</v>
      </c>
      <c r="I21" s="109">
        <f>'[2]ppshs'!K21</f>
        <v>2503613.7</v>
      </c>
      <c r="J21" s="109">
        <f>'[2]trans'!B20</f>
        <v>21272994.82</v>
      </c>
      <c r="K21" s="109">
        <f>'[2]opmp'!B20</f>
        <v>21961210.069999997</v>
      </c>
      <c r="L21" s="177"/>
      <c r="M21" s="109" t="s">
        <v>59</v>
      </c>
      <c r="N21" s="177">
        <f>'[2]opmp'!L20</f>
        <v>8497118.65</v>
      </c>
      <c r="O21" s="177">
        <f>'[2]fixchg'!B21</f>
        <v>61988825.61</v>
      </c>
      <c r="P21" s="177">
        <f>'[2]comserv'!B20</f>
        <v>2860792.9599999995</v>
      </c>
      <c r="Q21" s="177">
        <f>'[2]CapOut'!B20</f>
        <v>4005412.3699999996</v>
      </c>
      <c r="R21" s="109">
        <f>'[2]food'!B20</f>
        <v>10226252.86</v>
      </c>
      <c r="S21" s="177">
        <f>'[2]const'!B20</f>
        <v>8917837.55</v>
      </c>
      <c r="T21" s="177">
        <f>'[2]debt'!J20</f>
        <v>1414114</v>
      </c>
      <c r="U21" s="177">
        <f>'[2]debt'!E20</f>
        <v>3593463</v>
      </c>
      <c r="V21" s="177">
        <f>'[2]debt'!C20</f>
        <v>0</v>
      </c>
      <c r="W21" s="177"/>
      <c r="X21" s="23">
        <f>Y21/'[1]Tbl11'!C20</f>
        <v>227.31528178473482</v>
      </c>
      <c r="Y21" s="192">
        <f>AA21+AB21-AC21</f>
        <v>5995425.319999999</v>
      </c>
      <c r="Z21" s="46" t="s">
        <v>10</v>
      </c>
      <c r="AA21" s="177">
        <v>5007577</v>
      </c>
      <c r="AB21" s="109">
        <v>4005412.3699999996</v>
      </c>
      <c r="AC21" s="190">
        <v>3017564.05</v>
      </c>
    </row>
    <row r="22" spans="1:29" ht="12.75">
      <c r="A22" s="136" t="s">
        <v>60</v>
      </c>
      <c r="B22" s="194">
        <f>+C22+R22+S22+T22+V22</f>
        <v>76310530.66</v>
      </c>
      <c r="C22" s="189">
        <f>SUM(D22:Q22)</f>
        <v>56232535.88</v>
      </c>
      <c r="D22" s="109">
        <f>'[2]Admin'!B21</f>
        <v>1307232.2200000002</v>
      </c>
      <c r="E22" s="109">
        <f>'[2]MidLev'!B20</f>
        <v>4573535.04</v>
      </c>
      <c r="F22" s="109">
        <f>'[2]Inst'!B22</f>
        <v>24127185.53</v>
      </c>
      <c r="G22" s="109">
        <f>'[2]sp ed'!B21</f>
        <v>5080373.29</v>
      </c>
      <c r="H22" s="109">
        <f>'[2]ppshs'!B22</f>
        <v>407320.76999999996</v>
      </c>
      <c r="I22" s="109">
        <f>'[2]ppshs'!K22</f>
        <v>422572</v>
      </c>
      <c r="J22" s="109">
        <f>'[2]trans'!B21</f>
        <v>2923700.7800000003</v>
      </c>
      <c r="K22" s="109">
        <f>'[2]opmp'!B21</f>
        <v>3591964.56</v>
      </c>
      <c r="L22" s="177"/>
      <c r="M22" s="109" t="s">
        <v>60</v>
      </c>
      <c r="N22" s="177">
        <f>'[2]opmp'!L21</f>
        <v>831102.78</v>
      </c>
      <c r="O22" s="177">
        <f>'[2]fixchg'!B22</f>
        <v>12799589.559999999</v>
      </c>
      <c r="P22" s="177">
        <f>'[2]comserv'!B21</f>
        <v>0</v>
      </c>
      <c r="Q22" s="177">
        <f>'[2]CapOut'!B21</f>
        <v>167959.35000000003</v>
      </c>
      <c r="R22" s="109">
        <f>'[2]food'!B21</f>
        <v>2290497.7800000003</v>
      </c>
      <c r="S22" s="177">
        <f>'[2]const'!B21</f>
        <v>17450702</v>
      </c>
      <c r="T22" s="177">
        <f>'[2]debt'!J21</f>
        <v>336795</v>
      </c>
      <c r="U22" s="177">
        <f>'[2]debt'!E21</f>
        <v>800214</v>
      </c>
      <c r="V22" s="177">
        <f>'[2]debt'!C21</f>
        <v>0</v>
      </c>
      <c r="W22" s="177"/>
      <c r="X22" s="23">
        <f>Y22/'[1]Tbl11'!C21</f>
        <v>294.6284543484151</v>
      </c>
      <c r="Y22" s="192">
        <f>AA22+AB22-AC22</f>
        <v>1304968.35</v>
      </c>
      <c r="Z22" s="46" t="s">
        <v>3</v>
      </c>
      <c r="AA22" s="177">
        <v>1137009</v>
      </c>
      <c r="AB22" s="109">
        <v>167959.35000000003</v>
      </c>
      <c r="AC22" s="190">
        <v>0</v>
      </c>
    </row>
    <row r="23" spans="1:29" ht="12.75">
      <c r="A23" s="136"/>
      <c r="B23" s="194"/>
      <c r="C23" s="189"/>
      <c r="D23" s="109"/>
      <c r="E23" s="109"/>
      <c r="F23" s="109"/>
      <c r="G23" s="109"/>
      <c r="H23" s="109"/>
      <c r="I23" s="109"/>
      <c r="J23" s="109"/>
      <c r="K23" s="109"/>
      <c r="L23" s="177"/>
      <c r="M23" s="109"/>
      <c r="N23" s="177"/>
      <c r="O23" s="177"/>
      <c r="P23" s="177"/>
      <c r="Q23" s="177"/>
      <c r="R23" s="109"/>
      <c r="S23" s="177"/>
      <c r="T23" s="177"/>
      <c r="U23" s="177"/>
      <c r="V23" s="177"/>
      <c r="W23" s="177"/>
      <c r="Y23" s="193"/>
      <c r="Z23"/>
      <c r="AA23" s="177"/>
      <c r="AB23" s="109"/>
      <c r="AC23" s="190"/>
    </row>
    <row r="24" spans="1:29" ht="12.75">
      <c r="A24" s="136" t="s">
        <v>61</v>
      </c>
      <c r="B24" s="194">
        <f>+C24+R24+S24+T24+V24</f>
        <v>583297131.1800001</v>
      </c>
      <c r="C24" s="189">
        <f>SUM(D24:Q24)</f>
        <v>484031918.18</v>
      </c>
      <c r="D24" s="109">
        <f>'[2]Admin'!B23</f>
        <v>8824018.28</v>
      </c>
      <c r="E24" s="109">
        <f>'[2]MidLev'!B22</f>
        <v>32853636.329999994</v>
      </c>
      <c r="F24" s="109">
        <f>'[2]Inst'!B24</f>
        <v>204927225.70000002</v>
      </c>
      <c r="G24" s="109">
        <f>'[2]sp ed'!B23</f>
        <v>47384384.93</v>
      </c>
      <c r="H24" s="109">
        <f>'[2]ppshs'!B24</f>
        <v>3192927.9099999997</v>
      </c>
      <c r="I24" s="109">
        <f>'[2]ppshs'!K24</f>
        <v>5430698.870000001</v>
      </c>
      <c r="J24" s="109">
        <f>'[2]trans'!B23</f>
        <v>19272916.669999998</v>
      </c>
      <c r="K24" s="109">
        <f>'[2]opmp'!B23</f>
        <v>34381513.300000004</v>
      </c>
      <c r="L24" s="177"/>
      <c r="M24" s="109" t="s">
        <v>61</v>
      </c>
      <c r="N24" s="177">
        <f>'[2]opmp'!L23</f>
        <v>11081532.7</v>
      </c>
      <c r="O24" s="177">
        <f>'[2]fixchg'!B24</f>
        <v>113708722.83999997</v>
      </c>
      <c r="P24" s="177">
        <f>'[2]comserv'!B23</f>
        <v>971474.12</v>
      </c>
      <c r="Q24" s="177">
        <f>'[2]CapOut'!B23</f>
        <v>2002866.53</v>
      </c>
      <c r="R24" s="109">
        <f>'[2]food'!B23</f>
        <v>11635911</v>
      </c>
      <c r="S24" s="177">
        <f>'[2]const'!B23</f>
        <v>77408790</v>
      </c>
      <c r="T24" s="177">
        <f>'[2]debt'!J23</f>
        <v>10220512</v>
      </c>
      <c r="U24" s="177">
        <f>'[2]debt'!E23</f>
        <v>15414723</v>
      </c>
      <c r="V24" s="177">
        <f>'[2]debt'!C23</f>
        <v>0</v>
      </c>
      <c r="W24" s="177"/>
      <c r="X24" s="23">
        <f>Y24/'[1]Tbl11'!C23</f>
        <v>670.9153304354123</v>
      </c>
      <c r="Y24" s="192">
        <f>AA24+AB24-AC24</f>
        <v>26871299.540000003</v>
      </c>
      <c r="Z24" s="46" t="s">
        <v>11</v>
      </c>
      <c r="AA24" s="177">
        <v>25635235</v>
      </c>
      <c r="AB24" s="109">
        <v>2002866.53</v>
      </c>
      <c r="AC24" s="190">
        <v>766801.99</v>
      </c>
    </row>
    <row r="25" spans="1:29" ht="12.75">
      <c r="A25" s="136" t="s">
        <v>62</v>
      </c>
      <c r="B25" s="189">
        <f>+C25+R25+S25+T25+V25</f>
        <v>67436536.37000002</v>
      </c>
      <c r="C25" s="189">
        <f>SUM(D25:Q25)</f>
        <v>54809304.00000002</v>
      </c>
      <c r="D25" s="109">
        <f>'[2]Admin'!B24</f>
        <v>1152317.5500000003</v>
      </c>
      <c r="E25" s="109">
        <f>'[2]MidLev'!B23</f>
        <v>2744752.84</v>
      </c>
      <c r="F25" s="109">
        <f>'[2]Inst'!B25</f>
        <v>23652233.160000004</v>
      </c>
      <c r="G25" s="109">
        <f>'[2]sp ed'!B24</f>
        <v>4596697.989999999</v>
      </c>
      <c r="H25" s="109">
        <f>'[2]ppshs'!B25</f>
        <v>680502.67</v>
      </c>
      <c r="I25" s="109">
        <f>'[2]ppshs'!K25</f>
        <v>469430.96</v>
      </c>
      <c r="J25" s="109">
        <f>'[2]trans'!B24</f>
        <v>4055750.58</v>
      </c>
      <c r="K25" s="109">
        <f>'[2]opmp'!B24</f>
        <v>4076796.6999999997</v>
      </c>
      <c r="L25" s="177"/>
      <c r="M25" s="109" t="s">
        <v>62</v>
      </c>
      <c r="N25" s="177">
        <f>'[2]opmp'!L24</f>
        <v>807551.52</v>
      </c>
      <c r="O25" s="177">
        <f>'[2]fixchg'!B25</f>
        <v>12226970.45</v>
      </c>
      <c r="P25" s="177">
        <f>'[2]comserv'!B24</f>
        <v>239755.38</v>
      </c>
      <c r="Q25" s="177">
        <f>'[2]CapOut'!B24</f>
        <v>106544.20000000001</v>
      </c>
      <c r="R25" s="109">
        <f>'[2]food'!B24</f>
        <v>2692443</v>
      </c>
      <c r="S25" s="177">
        <f>'[2]const'!B24</f>
        <v>9859667.49</v>
      </c>
      <c r="T25" s="177">
        <f>'[2]debt'!J24</f>
        <v>75121.88</v>
      </c>
      <c r="U25" s="177">
        <f>'[2]debt'!E24</f>
        <v>145946.4</v>
      </c>
      <c r="V25" s="177">
        <f>'[2]debt'!C24</f>
        <v>0</v>
      </c>
      <c r="W25" s="177"/>
      <c r="X25" s="23">
        <f>Y25/'[1]Tbl11'!C24</f>
        <v>68.68034769977984</v>
      </c>
      <c r="Y25" s="192">
        <f>AA25+AB25-AC25</f>
        <v>302612.48</v>
      </c>
      <c r="Z25" s="46" t="s">
        <v>12</v>
      </c>
      <c r="AA25" s="177">
        <v>221068.28</v>
      </c>
      <c r="AB25" s="109">
        <v>106544.20000000001</v>
      </c>
      <c r="AC25" s="190">
        <v>25000</v>
      </c>
    </row>
    <row r="26" spans="1:29" ht="12.75">
      <c r="A26" s="136" t="s">
        <v>63</v>
      </c>
      <c r="B26" s="189">
        <f>+C26+R26+S26+T26+V26</f>
        <v>591071376.77</v>
      </c>
      <c r="C26" s="189">
        <f>SUM(D26:Q26)</f>
        <v>459638455.68</v>
      </c>
      <c r="D26" s="109">
        <f>'[2]Admin'!B25</f>
        <v>11316661.95</v>
      </c>
      <c r="E26" s="109">
        <f>'[2]MidLev'!B24</f>
        <v>25926619.449999996</v>
      </c>
      <c r="F26" s="109">
        <f>'[2]Inst'!B26</f>
        <v>186876061.03</v>
      </c>
      <c r="G26" s="109">
        <f>'[2]sp ed'!B25</f>
        <v>50732659.879999995</v>
      </c>
      <c r="H26" s="109">
        <f>'[2]ppshs'!B26</f>
        <v>1614399.32</v>
      </c>
      <c r="I26" s="109">
        <f>'[2]ppshs'!K26</f>
        <v>3373482.4299999997</v>
      </c>
      <c r="J26" s="109">
        <f>'[2]trans'!B25</f>
        <v>27345138.46</v>
      </c>
      <c r="K26" s="109">
        <f>'[2]opmp'!B25</f>
        <v>29069510.31</v>
      </c>
      <c r="L26" s="177"/>
      <c r="M26" s="109" t="s">
        <v>63</v>
      </c>
      <c r="N26" s="177">
        <f>'[2]opmp'!L25</f>
        <v>10663678.85</v>
      </c>
      <c r="O26" s="177">
        <f>'[2]fixchg'!B26</f>
        <v>111562462.05000001</v>
      </c>
      <c r="P26" s="177">
        <f>'[2]comserv'!B25</f>
        <v>428816.4</v>
      </c>
      <c r="Q26" s="177">
        <f>'[2]CapOut'!B25</f>
        <v>728965.55</v>
      </c>
      <c r="R26" s="109">
        <f>'[2]food'!B25</f>
        <v>14461086.949999997</v>
      </c>
      <c r="S26" s="177">
        <f>'[2]const'!B25</f>
        <v>111524256.14</v>
      </c>
      <c r="T26" s="177">
        <f>'[2]debt'!J25</f>
        <v>5447578</v>
      </c>
      <c r="U26" s="177">
        <f>'[2]debt'!E25</f>
        <v>7909644</v>
      </c>
      <c r="V26" s="177">
        <f>'[2]debt'!C25</f>
        <v>0</v>
      </c>
      <c r="W26" s="177"/>
      <c r="X26" s="23">
        <f>Y26/'[1]Tbl11'!C25</f>
        <v>364.82923586229805</v>
      </c>
      <c r="Y26" s="192">
        <f>AA26+AB26-AC26</f>
        <v>14062014.55</v>
      </c>
      <c r="Z26" s="46" t="s">
        <v>16</v>
      </c>
      <c r="AA26" s="177">
        <v>13357222</v>
      </c>
      <c r="AB26" s="109">
        <v>728965.55</v>
      </c>
      <c r="AC26" s="190">
        <v>24173</v>
      </c>
    </row>
    <row r="27" spans="1:29" ht="12.75">
      <c r="A27" s="136" t="s">
        <v>64</v>
      </c>
      <c r="B27" s="189">
        <f>+C27+R27+S27+T27+V27</f>
        <v>802979268.0299999</v>
      </c>
      <c r="C27" s="189">
        <f>SUM(D27:Q27)</f>
        <v>718598360.0299999</v>
      </c>
      <c r="D27" s="109">
        <f>'[2]Admin'!B26</f>
        <v>11407328</v>
      </c>
      <c r="E27" s="109">
        <f>'[2]MidLev'!B25</f>
        <v>54135202.519999996</v>
      </c>
      <c r="F27" s="109">
        <f>'[2]Inst'!B27</f>
        <v>297295709.81</v>
      </c>
      <c r="G27" s="109">
        <f>'[2]sp ed'!B26</f>
        <v>95120095.36999999</v>
      </c>
      <c r="H27" s="109">
        <f>'[2]ppshs'!B27</f>
        <v>3124060.8099999996</v>
      </c>
      <c r="I27" s="109">
        <f>'[2]ppshs'!K27</f>
        <v>5834107</v>
      </c>
      <c r="J27" s="109">
        <f>'[2]trans'!B26</f>
        <v>31387351.82</v>
      </c>
      <c r="K27" s="109">
        <f>'[2]opmp'!B26</f>
        <v>43298278</v>
      </c>
      <c r="L27" s="177"/>
      <c r="M27" s="109" t="s">
        <v>64</v>
      </c>
      <c r="N27" s="177">
        <f>'[2]opmp'!L26</f>
        <v>22163114</v>
      </c>
      <c r="O27" s="177">
        <f>'[2]fixchg'!B27</f>
        <v>147708887.39</v>
      </c>
      <c r="P27" s="177">
        <f>'[2]comserv'!B26</f>
        <v>6257228.31</v>
      </c>
      <c r="Q27" s="177">
        <f>'[2]CapOut'!B26</f>
        <v>866997</v>
      </c>
      <c r="R27" s="109">
        <f>'[2]food'!B26</f>
        <v>11724558</v>
      </c>
      <c r="S27" s="177">
        <f>'[2]const'!B26</f>
        <v>59222745</v>
      </c>
      <c r="T27" s="177">
        <f>'[2]debt'!J26</f>
        <v>13433605</v>
      </c>
      <c r="U27" s="177">
        <f>'[2]debt'!E26</f>
        <v>21819067</v>
      </c>
      <c r="V27" s="177">
        <f>'[2]debt'!C26</f>
        <v>0</v>
      </c>
      <c r="W27" s="177"/>
      <c r="X27" s="23">
        <f>Y27/'[1]Tbl11'!C26</f>
        <v>730.3475956643807</v>
      </c>
      <c r="Y27" s="192">
        <f>AA27+AB27-AC27</f>
        <v>36119669</v>
      </c>
      <c r="Z27" s="46" t="s">
        <v>17</v>
      </c>
      <c r="AA27" s="177">
        <v>35252672</v>
      </c>
      <c r="AB27" s="109">
        <v>866997</v>
      </c>
      <c r="AC27" s="190">
        <v>0</v>
      </c>
    </row>
    <row r="28" spans="1:29" ht="12.75">
      <c r="A28" s="136" t="s">
        <v>65</v>
      </c>
      <c r="B28" s="189">
        <f>+C28+R28+S28+T28+V28</f>
        <v>35046940.46</v>
      </c>
      <c r="C28" s="189">
        <f>SUM(D28:Q28)</f>
        <v>31560237.37</v>
      </c>
      <c r="D28" s="109">
        <f>'[2]Admin'!B27</f>
        <v>1353062.6</v>
      </c>
      <c r="E28" s="109">
        <f>'[2]MidLev'!B26</f>
        <v>2549610.08</v>
      </c>
      <c r="F28" s="109">
        <f>'[2]Inst'!B28</f>
        <v>12968202.01</v>
      </c>
      <c r="G28" s="109">
        <f>'[2]sp ed'!B27</f>
        <v>2966597.6200000006</v>
      </c>
      <c r="H28" s="109">
        <f>'[2]ppshs'!B28</f>
        <v>205136.87</v>
      </c>
      <c r="I28" s="109">
        <f>'[2]ppshs'!K28</f>
        <v>3027.24</v>
      </c>
      <c r="J28" s="109">
        <f>'[2]trans'!B27</f>
        <v>2014979.6200000003</v>
      </c>
      <c r="K28" s="109">
        <f>'[2]opmp'!B27</f>
        <v>2291553.89</v>
      </c>
      <c r="L28" s="177"/>
      <c r="M28" s="109" t="s">
        <v>65</v>
      </c>
      <c r="N28" s="177">
        <f>'[2]opmp'!L27</f>
        <v>598600.4700000001</v>
      </c>
      <c r="O28" s="177">
        <f>'[2]fixchg'!B28</f>
        <v>6405484.49</v>
      </c>
      <c r="P28" s="177">
        <f>'[2]comserv'!B27</f>
        <v>107821.29</v>
      </c>
      <c r="Q28" s="177">
        <f>'[2]CapOut'!B27</f>
        <v>96161.19</v>
      </c>
      <c r="R28" s="109">
        <f>'[2]food'!B27</f>
        <v>1183368.09</v>
      </c>
      <c r="S28" s="177">
        <f>'[2]const'!B27</f>
        <v>2303335</v>
      </c>
      <c r="T28" s="177">
        <f>'[2]debt'!J27</f>
        <v>0</v>
      </c>
      <c r="U28" s="177">
        <f>'[2]debt'!E27</f>
        <v>0</v>
      </c>
      <c r="V28" s="177">
        <f>'[2]debt'!C27</f>
        <v>0</v>
      </c>
      <c r="W28" s="177"/>
      <c r="X28" s="23">
        <f>Y28/'[1]Tbl11'!C27</f>
        <v>45.05356665241864</v>
      </c>
      <c r="Y28" s="192">
        <f>AA28+AB28-AC28</f>
        <v>96161.19</v>
      </c>
      <c r="Z28" s="46" t="s">
        <v>18</v>
      </c>
      <c r="AA28" s="177">
        <v>0</v>
      </c>
      <c r="AB28" s="109">
        <v>96161.19</v>
      </c>
      <c r="AC28" s="190">
        <v>0</v>
      </c>
    </row>
    <row r="29" spans="1:29" ht="12.75">
      <c r="A29" s="136"/>
      <c r="B29" s="189"/>
      <c r="C29" s="189"/>
      <c r="D29" s="109"/>
      <c r="E29" s="109"/>
      <c r="F29" s="109"/>
      <c r="G29" s="109"/>
      <c r="H29" s="109"/>
      <c r="I29" s="109"/>
      <c r="J29" s="109"/>
      <c r="K29" s="109"/>
      <c r="L29" s="177"/>
      <c r="M29" s="109"/>
      <c r="N29" s="177"/>
      <c r="O29" s="177"/>
      <c r="P29" s="177"/>
      <c r="Q29" s="177"/>
      <c r="R29" s="109"/>
      <c r="S29" s="177"/>
      <c r="T29" s="177"/>
      <c r="U29" s="177"/>
      <c r="V29" s="177"/>
      <c r="W29" s="177"/>
      <c r="Y29" s="193"/>
      <c r="Z29"/>
      <c r="AA29" s="177"/>
      <c r="AB29" s="109"/>
      <c r="AC29" s="190"/>
    </row>
    <row r="30" spans="1:29" ht="12.75">
      <c r="A30" s="136" t="s">
        <v>157</v>
      </c>
      <c r="B30" s="189">
        <f>+C30+R30+S30+T30+V30</f>
        <v>2218450723.3399997</v>
      </c>
      <c r="C30" s="189">
        <f>SUM(D30:Q30)</f>
        <v>2131199809.8899999</v>
      </c>
      <c r="D30" s="109">
        <f>'[2]Admin'!B29</f>
        <v>42566872.78999999</v>
      </c>
      <c r="E30" s="109">
        <f>'[2]MidLev'!B28</f>
        <v>133615903.97999999</v>
      </c>
      <c r="F30" s="109">
        <f>'[2]Inst'!B30</f>
        <v>880301306.23</v>
      </c>
      <c r="G30" s="109">
        <f>'[2]sp ed'!B29</f>
        <v>262482047.85000002</v>
      </c>
      <c r="H30" s="109">
        <f>'[2]ppshs'!B30</f>
        <v>11544627.02</v>
      </c>
      <c r="I30" s="109">
        <f>'[2]ppshs'!K30</f>
        <v>31180.99</v>
      </c>
      <c r="J30" s="109">
        <f>'[2]trans'!B29</f>
        <v>91054066.94</v>
      </c>
      <c r="K30" s="109">
        <f>'[2]opmp'!B29</f>
        <v>117093143.22999999</v>
      </c>
      <c r="L30" s="177"/>
      <c r="M30" s="109" t="s">
        <v>157</v>
      </c>
      <c r="N30" s="177">
        <f>'[2]opmp'!L29</f>
        <v>35247394.279999994</v>
      </c>
      <c r="O30" s="177">
        <f>'[2]fixchg'!B30</f>
        <v>555268456.46</v>
      </c>
      <c r="P30" s="177">
        <f>'[2]comserv'!B29</f>
        <v>1994810.1199999996</v>
      </c>
      <c r="Q30" s="177">
        <f>'[2]CapOut'!B29</f>
        <v>0</v>
      </c>
      <c r="R30" s="109">
        <f>'[2]food'!B29</f>
        <v>44231621.45000001</v>
      </c>
      <c r="S30" s="177">
        <f>'[2]const'!B29</f>
        <v>0</v>
      </c>
      <c r="T30" s="177">
        <f>'[2]debt'!J29</f>
        <v>41024997</v>
      </c>
      <c r="U30" s="177">
        <f>'[2]debt'!E29</f>
        <v>61329010</v>
      </c>
      <c r="V30" s="177">
        <f>'[2]debt'!C29</f>
        <v>1994295</v>
      </c>
      <c r="W30" s="177"/>
      <c r="X30" s="23">
        <f>Y30/'[1]Tbl11'!C29</f>
        <v>753.7461261821164</v>
      </c>
      <c r="Y30" s="192">
        <f>AA30+AB30-AC30</f>
        <v>104348302</v>
      </c>
      <c r="Z30" s="46" t="s">
        <v>7</v>
      </c>
      <c r="AA30" s="177">
        <v>104348302</v>
      </c>
      <c r="AB30" s="109">
        <v>0</v>
      </c>
      <c r="AC30" s="190">
        <v>0</v>
      </c>
    </row>
    <row r="31" spans="1:29" ht="12.75">
      <c r="A31" s="136" t="s">
        <v>67</v>
      </c>
      <c r="B31" s="189">
        <f>+C31+R31+S31+T31+V31</f>
        <v>1944031065.7799995</v>
      </c>
      <c r="C31" s="189">
        <f>SUM(D31:Q31)</f>
        <v>1747163549.7899995</v>
      </c>
      <c r="D31" s="109">
        <f>'[2]Admin'!B30</f>
        <v>53110625.25</v>
      </c>
      <c r="E31" s="109">
        <f>'[2]MidLev'!B29</f>
        <v>122131260.11999999</v>
      </c>
      <c r="F31" s="109">
        <f>'[2]Inst'!B31</f>
        <v>669908623.92</v>
      </c>
      <c r="G31" s="109">
        <f>'[2]sp ed'!B30</f>
        <v>237994126.12</v>
      </c>
      <c r="H31" s="109">
        <f>'[2]ppshs'!B31</f>
        <v>22945984.610000003</v>
      </c>
      <c r="I31" s="109">
        <f>'[2]ppshs'!K31</f>
        <v>15066507.54</v>
      </c>
      <c r="J31" s="109">
        <f>'[2]trans'!B30</f>
        <v>94639728.47999999</v>
      </c>
      <c r="K31" s="109">
        <f>'[2]opmp'!B30</f>
        <v>128192292.42999999</v>
      </c>
      <c r="L31" s="177"/>
      <c r="M31" s="109" t="s">
        <v>67</v>
      </c>
      <c r="N31" s="177">
        <f>'[2]opmp'!L30</f>
        <v>33498179.33</v>
      </c>
      <c r="O31" s="177">
        <f>'[2]fixchg'!B31</f>
        <v>366174536.62</v>
      </c>
      <c r="P31" s="177">
        <f>'[2]comserv'!B30</f>
        <v>2854909.5100000002</v>
      </c>
      <c r="Q31" s="177">
        <f>'[2]CapOut'!B30</f>
        <v>646775.86</v>
      </c>
      <c r="R31" s="109">
        <f>'[2]food'!B30</f>
        <v>70796632</v>
      </c>
      <c r="S31" s="177">
        <f>'[2]const'!B30</f>
        <v>102502516.99000001</v>
      </c>
      <c r="T31" s="177">
        <f>'[2]debt'!J30</f>
        <v>23568367</v>
      </c>
      <c r="U31" s="177">
        <f>'[2]debt'!E30</f>
        <v>27278924</v>
      </c>
      <c r="V31" s="177">
        <f>'[2]debt'!C30</f>
        <v>0</v>
      </c>
      <c r="W31" s="177"/>
      <c r="X31" s="23">
        <f>Y31/'[1]Tbl11'!C30</f>
        <v>403.7287082157113</v>
      </c>
      <c r="Y31" s="192">
        <f>AA31+AB31-AC31</f>
        <v>51494066.86</v>
      </c>
      <c r="Z31" s="46" t="s">
        <v>8</v>
      </c>
      <c r="AA31" s="177">
        <v>50847291</v>
      </c>
      <c r="AB31" s="109">
        <v>646775.86</v>
      </c>
      <c r="AC31" s="190">
        <v>0</v>
      </c>
    </row>
    <row r="32" spans="1:29" ht="12.75">
      <c r="A32" s="136" t="s">
        <v>68</v>
      </c>
      <c r="B32" s="189">
        <f>+C32+R32+S32+T32+V32</f>
        <v>102707595.61999996</v>
      </c>
      <c r="C32" s="189">
        <f>SUM(D32:Q32)</f>
        <v>87597406.34999996</v>
      </c>
      <c r="D32" s="109">
        <f>'[2]Admin'!B31</f>
        <v>1771023.3599999999</v>
      </c>
      <c r="E32" s="109">
        <f>'[2]MidLev'!B30</f>
        <v>4911177.350000001</v>
      </c>
      <c r="F32" s="109">
        <f>'[2]Inst'!B32</f>
        <v>37554757.07999999</v>
      </c>
      <c r="G32" s="109">
        <f>'[2]sp ed'!B31</f>
        <v>8494346.32</v>
      </c>
      <c r="H32" s="109">
        <f>'[2]ppshs'!B32</f>
        <v>463970.25000000006</v>
      </c>
      <c r="I32" s="109">
        <f>'[2]ppshs'!K32</f>
        <v>606853.7999999999</v>
      </c>
      <c r="J32" s="109">
        <f>'[2]trans'!B31</f>
        <v>5916111.470000002</v>
      </c>
      <c r="K32" s="109">
        <f>'[2]opmp'!B31</f>
        <v>6379859.4799999995</v>
      </c>
      <c r="L32" s="177"/>
      <c r="M32" s="109" t="s">
        <v>68</v>
      </c>
      <c r="N32" s="177">
        <f>'[2]opmp'!L31</f>
        <v>1567610.05</v>
      </c>
      <c r="O32" s="177">
        <f>'[2]fixchg'!B32</f>
        <v>19919373.559999995</v>
      </c>
      <c r="P32" s="177">
        <f>'[2]comserv'!B31</f>
        <v>12323.630000000001</v>
      </c>
      <c r="Q32" s="177">
        <f>'[2]CapOut'!B31</f>
        <v>0</v>
      </c>
      <c r="R32" s="109">
        <f>'[2]food'!B31</f>
        <v>2347345.1399999997</v>
      </c>
      <c r="S32" s="177">
        <f>'[2]const'!B31</f>
        <v>10456018.129999999</v>
      </c>
      <c r="T32" s="177">
        <f>'[2]debt'!J31</f>
        <v>2306826</v>
      </c>
      <c r="U32" s="177">
        <f>'[2]debt'!E31</f>
        <v>3754380</v>
      </c>
      <c r="V32" s="177">
        <f>'[2]debt'!C31</f>
        <v>0</v>
      </c>
      <c r="W32" s="177"/>
      <c r="X32" s="23">
        <f>Y32/'[1]Tbl11'!C31</f>
        <v>794.4329977980498</v>
      </c>
      <c r="Y32" s="192">
        <f>AA32+AB32-AC32</f>
        <v>6061206</v>
      </c>
      <c r="Z32" s="46" t="s">
        <v>20</v>
      </c>
      <c r="AA32" s="177">
        <v>6061206</v>
      </c>
      <c r="AB32" s="109">
        <v>0</v>
      </c>
      <c r="AC32" s="190">
        <v>0</v>
      </c>
    </row>
    <row r="33" spans="1:29" ht="12.75">
      <c r="A33" s="136" t="s">
        <v>69</v>
      </c>
      <c r="B33" s="189">
        <f>+C33+R33+S33+T33+V33</f>
        <v>223163804.86</v>
      </c>
      <c r="C33" s="189">
        <f>SUM(D33:Q33)</f>
        <v>194367532.67000002</v>
      </c>
      <c r="D33" s="109">
        <f>'[2]Admin'!B32</f>
        <v>4162053.4800000004</v>
      </c>
      <c r="E33" s="109">
        <f>'[2]MidLev'!B31</f>
        <v>12591868.83</v>
      </c>
      <c r="F33" s="109">
        <f>'[2]Inst'!B33</f>
        <v>76246582.32</v>
      </c>
      <c r="G33" s="109">
        <f>'[2]sp ed'!B32</f>
        <v>19316980.67</v>
      </c>
      <c r="H33" s="109">
        <f>'[2]ppshs'!B33</f>
        <v>1241074.1199999999</v>
      </c>
      <c r="I33" s="109">
        <f>'[2]ppshs'!K33</f>
        <v>1776836.8</v>
      </c>
      <c r="J33" s="109">
        <f>'[2]trans'!B32</f>
        <v>13579765.49</v>
      </c>
      <c r="K33" s="109">
        <f>'[2]opmp'!B32</f>
        <v>13506618.6</v>
      </c>
      <c r="L33" s="177"/>
      <c r="M33" s="109" t="s">
        <v>69</v>
      </c>
      <c r="N33" s="177">
        <f>'[2]opmp'!L32</f>
        <v>3899112.3499999996</v>
      </c>
      <c r="O33" s="177">
        <f>'[2]fixchg'!B33</f>
        <v>46873536.20999999</v>
      </c>
      <c r="P33" s="177">
        <f>'[2]comserv'!B32</f>
        <v>38026.19</v>
      </c>
      <c r="Q33" s="177">
        <f>'[2]CapOut'!B32</f>
        <v>1135077.6099999999</v>
      </c>
      <c r="R33" s="109">
        <f>'[2]food'!B32</f>
        <v>6114903.66</v>
      </c>
      <c r="S33" s="177">
        <f>'[2]const'!B32</f>
        <v>20663001.53</v>
      </c>
      <c r="T33" s="177">
        <f>'[2]debt'!J32</f>
        <v>2018367</v>
      </c>
      <c r="U33" s="177">
        <f>'[2]debt'!E32</f>
        <v>4016170</v>
      </c>
      <c r="V33" s="177">
        <f>'[2]debt'!C32</f>
        <v>0</v>
      </c>
      <c r="W33" s="177"/>
      <c r="X33" s="23">
        <f>Y33/'[1]Tbl11'!C32</f>
        <v>397.4302672025069</v>
      </c>
      <c r="Y33" s="192">
        <f>AA33+AB33-AC33</f>
        <v>6645590.47</v>
      </c>
      <c r="Z33" s="46" t="s">
        <v>21</v>
      </c>
      <c r="AA33" s="177">
        <v>6034537</v>
      </c>
      <c r="AB33" s="109">
        <v>1135077.6099999999</v>
      </c>
      <c r="AC33" s="190">
        <v>524024.14</v>
      </c>
    </row>
    <row r="34" spans="1:29" ht="12.75">
      <c r="A34" s="136" t="s">
        <v>70</v>
      </c>
      <c r="B34" s="189">
        <f>+C34+R34+S34+T34+V34</f>
        <v>47038863.13</v>
      </c>
      <c r="C34" s="189">
        <f>SUM(D34:Q34)</f>
        <v>41226080.04</v>
      </c>
      <c r="D34" s="109">
        <f>'[2]Admin'!B33</f>
        <v>838164.93</v>
      </c>
      <c r="E34" s="109">
        <f>'[2]MidLev'!B32</f>
        <v>2548819.4899999998</v>
      </c>
      <c r="F34" s="109">
        <f>'[2]Inst'!B34</f>
        <v>18178246.51</v>
      </c>
      <c r="G34" s="109">
        <f>'[2]sp ed'!B33</f>
        <v>3242965.4799999995</v>
      </c>
      <c r="H34" s="109">
        <f>'[2]ppshs'!B34</f>
        <v>1275211.2</v>
      </c>
      <c r="I34" s="109">
        <f>'[2]ppshs'!K34</f>
        <v>331322.73</v>
      </c>
      <c r="J34" s="109">
        <f>'[2]trans'!B33</f>
        <v>2680090.6</v>
      </c>
      <c r="K34" s="109">
        <f>'[2]opmp'!B33</f>
        <v>2434547.95</v>
      </c>
      <c r="L34" s="177"/>
      <c r="M34" s="109" t="s">
        <v>70</v>
      </c>
      <c r="N34" s="177">
        <f>'[2]opmp'!L33</f>
        <v>963007.99</v>
      </c>
      <c r="O34" s="177">
        <f>'[2]fixchg'!B34</f>
        <v>8317661.0600000005</v>
      </c>
      <c r="P34" s="177">
        <f>'[2]comserv'!B33</f>
        <v>0</v>
      </c>
      <c r="Q34" s="177">
        <f>'[2]CapOut'!B33</f>
        <v>416042.1</v>
      </c>
      <c r="R34" s="109">
        <f>'[2]food'!B33</f>
        <v>1382933.09</v>
      </c>
      <c r="S34" s="177">
        <f>'[2]const'!B33</f>
        <v>2062231</v>
      </c>
      <c r="T34" s="177">
        <f>'[2]debt'!J33</f>
        <v>305388</v>
      </c>
      <c r="U34" s="177">
        <f>'[2]debt'!E33</f>
        <v>4580176</v>
      </c>
      <c r="V34" s="177">
        <f>'[2]debt'!C33</f>
        <v>2062231</v>
      </c>
      <c r="W34" s="177"/>
      <c r="X34" s="23">
        <f>Y34/'[1]Tbl11'!C33</f>
        <v>2544.6299996393404</v>
      </c>
      <c r="Y34" s="192">
        <f>AA34+AB34-AC34</f>
        <v>7055495.6</v>
      </c>
      <c r="Z34" s="46" t="s">
        <v>22</v>
      </c>
      <c r="AA34" s="177">
        <v>6947795</v>
      </c>
      <c r="AB34" s="109">
        <v>416042.1</v>
      </c>
      <c r="AC34" s="190">
        <v>308341.5</v>
      </c>
    </row>
    <row r="35" spans="1:29" ht="12.75">
      <c r="A35" s="136"/>
      <c r="B35" s="189"/>
      <c r="C35" s="189"/>
      <c r="D35" s="109"/>
      <c r="E35" s="109"/>
      <c r="F35" s="109"/>
      <c r="G35" s="109"/>
      <c r="H35" s="109"/>
      <c r="I35" s="109"/>
      <c r="J35" s="109"/>
      <c r="K35" s="109"/>
      <c r="L35" s="177"/>
      <c r="M35" s="109"/>
      <c r="N35" s="177"/>
      <c r="O35" s="177"/>
      <c r="P35" s="177"/>
      <c r="Q35" s="177"/>
      <c r="R35" s="109"/>
      <c r="S35" s="177"/>
      <c r="T35" s="177"/>
      <c r="U35" s="177"/>
      <c r="V35" s="177"/>
      <c r="W35" s="177"/>
      <c r="Y35" s="193"/>
      <c r="Z35"/>
      <c r="AA35" s="177"/>
      <c r="AB35" s="109"/>
      <c r="AC35" s="190"/>
    </row>
    <row r="36" spans="1:29" ht="12.75">
      <c r="A36" s="136" t="s">
        <v>71</v>
      </c>
      <c r="B36" s="189">
        <f>+C36+R36+S36+T36+V36</f>
        <v>63594621.900000006</v>
      </c>
      <c r="C36" s="189">
        <f>SUM(D36:Q36)</f>
        <v>50060283.61000001</v>
      </c>
      <c r="D36" s="109">
        <f>'[2]Admin'!B35</f>
        <v>1194673.83</v>
      </c>
      <c r="E36" s="109">
        <f>'[2]MidLev'!B34</f>
        <v>3953247.2700000005</v>
      </c>
      <c r="F36" s="109">
        <f>'[2]Inst'!B36</f>
        <v>21245689.1</v>
      </c>
      <c r="G36" s="109">
        <f>'[2]sp ed'!B35</f>
        <v>3794012.0499999993</v>
      </c>
      <c r="H36" s="109">
        <f>'[2]ppshs'!B36</f>
        <v>264696.92</v>
      </c>
      <c r="I36" s="109">
        <f>'[2]ppshs'!K36</f>
        <v>0</v>
      </c>
      <c r="J36" s="109">
        <f>'[2]trans'!B35</f>
        <v>2667096.2199999997</v>
      </c>
      <c r="K36" s="109">
        <f>'[2]opmp'!B35</f>
        <v>3614115.7</v>
      </c>
      <c r="L36" s="177"/>
      <c r="M36" s="109" t="s">
        <v>71</v>
      </c>
      <c r="N36" s="177">
        <f>'[2]opmp'!L35</f>
        <v>1354370.43</v>
      </c>
      <c r="O36" s="177">
        <f>'[2]fixchg'!B36</f>
        <v>11711356.440000001</v>
      </c>
      <c r="P36" s="177">
        <f>'[2]comserv'!B35</f>
        <v>261025.65</v>
      </c>
      <c r="Q36" s="177">
        <f>'[2]CapOut'!B35</f>
        <v>0</v>
      </c>
      <c r="R36" s="109">
        <f>'[2]food'!B35</f>
        <v>1691629.43</v>
      </c>
      <c r="S36" s="177">
        <f>'[2]const'!B35</f>
        <v>10379820.86</v>
      </c>
      <c r="T36" s="177">
        <f>'[2]debt'!J35</f>
        <v>1462888</v>
      </c>
      <c r="U36" s="177">
        <f>'[2]debt'!E35</f>
        <v>2330409</v>
      </c>
      <c r="V36" s="177">
        <f>'[2]debt'!C35</f>
        <v>0</v>
      </c>
      <c r="W36" s="177"/>
      <c r="X36" s="23">
        <f>Y36/'[1]Tbl11'!C35</f>
        <v>875.9894233655866</v>
      </c>
      <c r="Y36" s="192">
        <f>AA36+AB36-AC36</f>
        <v>3793297</v>
      </c>
      <c r="Z36" s="46" t="s">
        <v>23</v>
      </c>
      <c r="AA36" s="177">
        <v>3793297</v>
      </c>
      <c r="AB36" s="109">
        <v>0</v>
      </c>
      <c r="AC36" s="190">
        <v>0</v>
      </c>
    </row>
    <row r="37" spans="1:29" ht="12.75">
      <c r="A37" s="136" t="s">
        <v>72</v>
      </c>
      <c r="B37" s="194">
        <f>+C37+R37+S37+T37+V37</f>
        <v>326238668.84000003</v>
      </c>
      <c r="C37" s="189">
        <f>SUM(D37:Q37)</f>
        <v>253140846.89000002</v>
      </c>
      <c r="D37" s="109">
        <f>'[2]Admin'!B36</f>
        <v>7364045.409999999</v>
      </c>
      <c r="E37" s="109">
        <f>'[2]MidLev'!B35</f>
        <v>17406717.13</v>
      </c>
      <c r="F37" s="109">
        <f>'[2]Inst'!B37</f>
        <v>109233714.39000003</v>
      </c>
      <c r="G37" s="109">
        <f>'[2]sp ed'!B36</f>
        <v>24513185.639999997</v>
      </c>
      <c r="H37" s="109">
        <f>'[2]ppshs'!B37</f>
        <v>1181720.4</v>
      </c>
      <c r="I37" s="109">
        <f>'[2]ppshs'!K37</f>
        <v>241554.72</v>
      </c>
      <c r="J37" s="109">
        <f>'[2]trans'!B36</f>
        <v>9120357.42</v>
      </c>
      <c r="K37" s="109">
        <f>'[2]opmp'!B36</f>
        <v>19046520.2</v>
      </c>
      <c r="L37" s="177"/>
      <c r="M37" s="109" t="s">
        <v>72</v>
      </c>
      <c r="N37" s="177">
        <f>'[2]opmp'!L36</f>
        <v>12854763.96</v>
      </c>
      <c r="O37" s="177">
        <f>'[2]fixchg'!B37</f>
        <v>50770889.89</v>
      </c>
      <c r="P37" s="177">
        <f>'[2]comserv'!B36</f>
        <v>255162.88</v>
      </c>
      <c r="Q37" s="177">
        <f>'[2]CapOut'!B36</f>
        <v>1152214.85</v>
      </c>
      <c r="R37" s="109">
        <f>'[2]food'!B36</f>
        <v>9799924.96</v>
      </c>
      <c r="S37" s="177">
        <f>'[2]const'!B36</f>
        <v>61313536.989999995</v>
      </c>
      <c r="T37" s="177">
        <f>'[2]debt'!J36</f>
        <v>1984360</v>
      </c>
      <c r="U37" s="177">
        <f>'[2]debt'!E36</f>
        <v>3743926</v>
      </c>
      <c r="V37" s="177">
        <f>'[2]debt'!C36</f>
        <v>0</v>
      </c>
      <c r="W37" s="177"/>
      <c r="X37" s="23">
        <f>Y37/'[1]Tbl11'!C36</f>
        <v>289.77591662715065</v>
      </c>
      <c r="Y37" s="192">
        <f>AA37+AB37-AC37</f>
        <v>6245542.369999999</v>
      </c>
      <c r="Z37" s="46" t="s">
        <v>1</v>
      </c>
      <c r="AA37" s="177">
        <v>5728286</v>
      </c>
      <c r="AB37" s="109">
        <v>1152214.85</v>
      </c>
      <c r="AC37" s="190">
        <v>634958.48</v>
      </c>
    </row>
    <row r="38" spans="1:29" ht="12.75">
      <c r="A38" s="136" t="s">
        <v>73</v>
      </c>
      <c r="B38" s="189">
        <f>+C38+R38+S38+T38+V38</f>
        <v>192873426.25000003</v>
      </c>
      <c r="C38" s="189">
        <f>SUM(D38:Q38)</f>
        <v>181461183.19000003</v>
      </c>
      <c r="D38" s="109">
        <f>'[2]Admin'!B37</f>
        <v>4458419.18</v>
      </c>
      <c r="E38" s="109">
        <f>'[2]MidLev'!B36</f>
        <v>11788599.82</v>
      </c>
      <c r="F38" s="109">
        <f>'[2]Inst'!B38</f>
        <v>76672971.06</v>
      </c>
      <c r="G38" s="109">
        <f>'[2]sp ed'!B37</f>
        <v>16890964.669999998</v>
      </c>
      <c r="H38" s="109">
        <f>'[2]ppshs'!B38</f>
        <v>2024333.77</v>
      </c>
      <c r="I38" s="109">
        <f>'[2]ppshs'!K38</f>
        <v>1384582.9300000002</v>
      </c>
      <c r="J38" s="109">
        <f>'[2]trans'!B37</f>
        <v>8021527.3</v>
      </c>
      <c r="K38" s="109">
        <f>'[2]opmp'!B37</f>
        <v>10665632.620000001</v>
      </c>
      <c r="L38" s="177"/>
      <c r="M38" s="109" t="s">
        <v>73</v>
      </c>
      <c r="N38" s="177">
        <f>'[2]opmp'!L37</f>
        <v>2924976.26</v>
      </c>
      <c r="O38" s="177">
        <f>'[2]fixchg'!B38</f>
        <v>40028055.68000001</v>
      </c>
      <c r="P38" s="177">
        <f>'[2]comserv'!B37</f>
        <v>204645.35</v>
      </c>
      <c r="Q38" s="177">
        <f>'[2]CapOut'!B37</f>
        <v>6396474.55</v>
      </c>
      <c r="R38" s="109">
        <f>'[2]food'!B37</f>
        <v>6645237.140000001</v>
      </c>
      <c r="S38" s="177">
        <f>'[2]const'!B37</f>
        <v>1975300.9200000002</v>
      </c>
      <c r="T38" s="177">
        <f>'[2]debt'!J37</f>
        <v>2791705</v>
      </c>
      <c r="U38" s="177">
        <f>'[2]debt'!E37</f>
        <v>5741307</v>
      </c>
      <c r="V38" s="177">
        <f>'[2]debt'!C37</f>
        <v>0</v>
      </c>
      <c r="W38" s="177"/>
      <c r="X38" s="23">
        <f>Y38/'[1]Tbl11'!C37</f>
        <v>806.5149304506219</v>
      </c>
      <c r="Y38" s="192">
        <f>AA38+AB38-AC38</f>
        <v>11597611.99</v>
      </c>
      <c r="Z38" s="46" t="s">
        <v>4</v>
      </c>
      <c r="AA38" s="177">
        <v>8533012</v>
      </c>
      <c r="AB38" s="109">
        <v>6396474.55</v>
      </c>
      <c r="AC38" s="190">
        <v>3331874.56</v>
      </c>
    </row>
    <row r="39" spans="1:29" ht="12.75">
      <c r="A39" s="148" t="s">
        <v>74</v>
      </c>
      <c r="B39" s="195">
        <f>+C39+R39+S39+T39+V39</f>
        <v>135713611.37</v>
      </c>
      <c r="C39" s="195">
        <f>SUM(D39:Q39)</f>
        <v>101716563.12000002</v>
      </c>
      <c r="D39" s="184">
        <f>'[2]Admin'!B38</f>
        <v>1626088.94</v>
      </c>
      <c r="E39" s="184">
        <f>'[2]MidLev'!B37</f>
        <v>6689357.23</v>
      </c>
      <c r="F39" s="184">
        <f>'[2]Inst'!B39</f>
        <v>46268199.260000005</v>
      </c>
      <c r="G39" s="184">
        <f>'[2]sp ed'!B38</f>
        <v>9776001.81</v>
      </c>
      <c r="H39" s="184">
        <f>'[2]ppshs'!B39</f>
        <v>305311.25</v>
      </c>
      <c r="I39" s="184">
        <f>'[2]ppshs'!K39</f>
        <v>839524.0199999999</v>
      </c>
      <c r="J39" s="184">
        <f>'[2]trans'!B38</f>
        <v>5488278.51</v>
      </c>
      <c r="K39" s="184">
        <f>'[2]opmp'!B38</f>
        <v>6867905.53</v>
      </c>
      <c r="L39" s="184"/>
      <c r="M39" s="184" t="s">
        <v>74</v>
      </c>
      <c r="N39" s="184">
        <f>'[2]opmp'!L38</f>
        <v>951044.53</v>
      </c>
      <c r="O39" s="184">
        <f>'[2]fixchg'!B39</f>
        <v>22224243.590000004</v>
      </c>
      <c r="P39" s="184">
        <f>'[2]comserv'!B38</f>
        <v>13073.34</v>
      </c>
      <c r="Q39" s="184">
        <f>'[2]CapOut'!B38</f>
        <v>667535.11</v>
      </c>
      <c r="R39" s="184">
        <f>'[2]food'!B38</f>
        <v>2533579.0500000003</v>
      </c>
      <c r="S39" s="184">
        <f>'[2]const'!B38</f>
        <v>24994895.200000003</v>
      </c>
      <c r="T39" s="184">
        <f>'[2]debt'!J38</f>
        <v>6468574</v>
      </c>
      <c r="U39" s="184">
        <f>'[2]debt'!E38</f>
        <v>2116713</v>
      </c>
      <c r="V39" s="184">
        <f>'[2]debt'!C38</f>
        <v>0</v>
      </c>
      <c r="W39" s="109"/>
      <c r="X39" s="23">
        <f>Y39/'[1]Tbl11'!C38</f>
        <v>1375.3914514610312</v>
      </c>
      <c r="Y39" s="192">
        <f>AA39+AB39-AC39</f>
        <v>8910198.44</v>
      </c>
      <c r="Z39" s="46" t="s">
        <v>5</v>
      </c>
      <c r="AA39" s="184">
        <v>8585287</v>
      </c>
      <c r="AB39" s="109">
        <v>667535.11</v>
      </c>
      <c r="AC39" s="196">
        <v>342623.67</v>
      </c>
    </row>
    <row r="40" spans="1:23" ht="12.75">
      <c r="A40" s="149" t="s">
        <v>137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M40" s="90" t="s">
        <v>138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 ht="12.75">
      <c r="A41" s="150" t="s">
        <v>195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 ht="12.75">
      <c r="A42" s="52"/>
      <c r="B42" s="53"/>
      <c r="C42" s="53"/>
      <c r="D42" s="149"/>
      <c r="E42" s="149"/>
      <c r="F42" s="149"/>
      <c r="G42" s="149"/>
      <c r="H42" s="149"/>
      <c r="I42" s="149"/>
      <c r="J42" s="149"/>
      <c r="K42" s="14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3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M43" s="113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3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M44" s="113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3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M45" s="113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13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</sheetData>
  <sheetProtection password="C935" sheet="1" objects="1" scenarios="1"/>
  <mergeCells count="8">
    <mergeCell ref="AB8:AC8"/>
    <mergeCell ref="T8:V8"/>
    <mergeCell ref="D6:K6"/>
    <mergeCell ref="N6:Q6"/>
    <mergeCell ref="A1:K1"/>
    <mergeCell ref="M1:V1"/>
    <mergeCell ref="A3:K3"/>
    <mergeCell ref="M3:V3"/>
  </mergeCells>
  <printOptions/>
  <pageMargins left="0.23" right="0.53" top="0.69" bottom="0.66" header="0.44" footer="0.43"/>
  <pageSetup horizontalDpi="600" verticalDpi="600" orientation="landscape" scale="85" r:id="rId1"/>
  <headerFooter alignWithMargins="0">
    <oddHeader>&amp;L&amp;12Worksheet Supporting the calculation in Table 8</oddHeader>
    <oddFooter>&amp;LMSDE-LFRO   09/2010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view="pageLayout" zoomScaleNormal="85" workbookViewId="0" topLeftCell="O1">
      <selection activeCell="Z39" sqref="Z39"/>
    </sheetView>
  </sheetViews>
  <sheetFormatPr defaultColWidth="9.140625" defaultRowHeight="12.75"/>
  <cols>
    <col min="1" max="1" width="14.140625" style="103" bestFit="1" customWidth="1"/>
    <col min="2" max="2" width="15.57421875" style="103" bestFit="1" customWidth="1"/>
    <col min="3" max="3" width="15.28125" style="103" bestFit="1" customWidth="1"/>
    <col min="4" max="4" width="2.421875" style="103" customWidth="1"/>
    <col min="5" max="5" width="15.28125" style="103" bestFit="1" customWidth="1"/>
    <col min="6" max="6" width="1.421875" style="103" customWidth="1"/>
    <col min="7" max="7" width="16.28125" style="103" bestFit="1" customWidth="1"/>
    <col min="8" max="8" width="2.00390625" style="103" customWidth="1"/>
    <col min="9" max="9" width="15.28125" style="103" bestFit="1" customWidth="1"/>
    <col min="10" max="10" width="3.57421875" style="103" customWidth="1"/>
    <col min="11" max="11" width="15.28125" style="103" bestFit="1" customWidth="1"/>
    <col min="12" max="12" width="2.7109375" style="103" customWidth="1"/>
    <col min="13" max="13" width="16.28125" style="103" bestFit="1" customWidth="1"/>
    <col min="14" max="14" width="2.140625" style="103" customWidth="1"/>
    <col min="15" max="15" width="14.28125" style="103" bestFit="1" customWidth="1"/>
    <col min="16" max="16" width="2.28125" style="103" customWidth="1"/>
    <col min="17" max="17" width="14.28125" style="103" bestFit="1" customWidth="1"/>
    <col min="18" max="18" width="1.421875" style="103" customWidth="1"/>
    <col min="19" max="19" width="14.28125" style="103" bestFit="1" customWidth="1"/>
    <col min="20" max="20" width="2.00390625" style="103" customWidth="1"/>
    <col min="21" max="21" width="12.57421875" style="103" bestFit="1" customWidth="1"/>
    <col min="22" max="22" width="1.57421875" style="103" customWidth="1"/>
    <col min="23" max="23" width="14.28125" style="103" bestFit="1" customWidth="1"/>
    <col min="24" max="24" width="1.8515625" style="103" customWidth="1"/>
    <col min="25" max="25" width="15.28125" style="103" bestFit="1" customWidth="1"/>
    <col min="26" max="27" width="15.28125" style="103" customWidth="1"/>
    <col min="28" max="28" width="14.421875" style="103" bestFit="1" customWidth="1"/>
    <col min="29" max="29" width="17.421875" style="103" customWidth="1"/>
    <col min="30" max="16384" width="9.140625" style="103" customWidth="1"/>
  </cols>
  <sheetData>
    <row r="1" spans="1:26" ht="12.75">
      <c r="A1" s="256" t="s">
        <v>189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102"/>
    </row>
    <row r="3" spans="1:26" ht="12.75">
      <c r="A3" s="237" t="s">
        <v>204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157"/>
    </row>
    <row r="5" spans="1:27" ht="13.5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59"/>
      <c r="AA5" s="159"/>
    </row>
    <row r="6" spans="7:12" ht="15" customHeight="1" thickTop="1">
      <c r="G6" s="255" t="s">
        <v>113</v>
      </c>
      <c r="H6" s="255"/>
      <c r="I6" s="255"/>
      <c r="J6" s="255"/>
      <c r="K6" s="255"/>
      <c r="L6" s="105"/>
    </row>
    <row r="7" spans="1:28" ht="12.75">
      <c r="A7" s="3" t="s">
        <v>115</v>
      </c>
      <c r="C7" s="101"/>
      <c r="D7" s="101"/>
      <c r="E7" s="254" t="s">
        <v>26</v>
      </c>
      <c r="F7" s="254"/>
      <c r="G7" s="101"/>
      <c r="H7" s="101"/>
      <c r="I7" s="257" t="s">
        <v>30</v>
      </c>
      <c r="J7" s="257"/>
      <c r="K7" s="254" t="s">
        <v>32</v>
      </c>
      <c r="L7" s="254"/>
      <c r="M7" s="101"/>
      <c r="N7" s="101"/>
      <c r="O7" s="254" t="s">
        <v>36</v>
      </c>
      <c r="P7" s="254"/>
      <c r="Q7" s="101"/>
      <c r="R7" s="101"/>
      <c r="S7" s="254" t="s">
        <v>36</v>
      </c>
      <c r="T7" s="254"/>
      <c r="U7" s="101"/>
      <c r="V7" s="101"/>
      <c r="W7" s="101" t="s">
        <v>45</v>
      </c>
      <c r="X7" s="161"/>
      <c r="Y7" s="101"/>
      <c r="Z7" s="101"/>
      <c r="AA7" s="258"/>
      <c r="AB7" s="158"/>
    </row>
    <row r="8" spans="1:28" ht="12.75">
      <c r="A8" t="s">
        <v>35</v>
      </c>
      <c r="B8" s="102" t="s">
        <v>77</v>
      </c>
      <c r="C8" s="254" t="s">
        <v>24</v>
      </c>
      <c r="D8" s="254"/>
      <c r="E8" s="254" t="s">
        <v>24</v>
      </c>
      <c r="F8" s="254"/>
      <c r="G8" s="254" t="s">
        <v>29</v>
      </c>
      <c r="H8" s="254"/>
      <c r="I8" s="254" t="s">
        <v>27</v>
      </c>
      <c r="J8" s="254"/>
      <c r="K8" s="254" t="s">
        <v>27</v>
      </c>
      <c r="L8" s="254"/>
      <c r="M8" s="254" t="s">
        <v>34</v>
      </c>
      <c r="N8" s="254"/>
      <c r="O8" s="254" t="s">
        <v>38</v>
      </c>
      <c r="P8" s="254"/>
      <c r="Q8" s="254" t="s">
        <v>40</v>
      </c>
      <c r="R8" s="254"/>
      <c r="S8" s="254" t="s">
        <v>41</v>
      </c>
      <c r="T8" s="254"/>
      <c r="U8" s="254" t="s">
        <v>114</v>
      </c>
      <c r="V8" s="254"/>
      <c r="W8" s="101" t="s">
        <v>46</v>
      </c>
      <c r="X8" s="161"/>
      <c r="Y8" s="101" t="s">
        <v>47</v>
      </c>
      <c r="Z8" s="101"/>
      <c r="AA8" s="227"/>
      <c r="AB8" s="158"/>
    </row>
    <row r="9" spans="1:28" ht="12.75">
      <c r="A9" s="8" t="s">
        <v>116</v>
      </c>
      <c r="B9" s="106" t="s">
        <v>117</v>
      </c>
      <c r="C9" s="255" t="s">
        <v>25</v>
      </c>
      <c r="D9" s="255"/>
      <c r="E9" s="255" t="s">
        <v>25</v>
      </c>
      <c r="F9" s="255"/>
      <c r="G9" s="255" t="s">
        <v>28</v>
      </c>
      <c r="H9" s="255"/>
      <c r="I9" s="255" t="s">
        <v>31</v>
      </c>
      <c r="J9" s="255"/>
      <c r="K9" s="255" t="s">
        <v>33</v>
      </c>
      <c r="L9" s="255"/>
      <c r="M9" s="255" t="s">
        <v>35</v>
      </c>
      <c r="N9" s="255"/>
      <c r="O9" s="255" t="s">
        <v>39</v>
      </c>
      <c r="P9" s="255"/>
      <c r="Q9" s="255" t="s">
        <v>39</v>
      </c>
      <c r="R9" s="255"/>
      <c r="S9" s="255" t="s">
        <v>42</v>
      </c>
      <c r="T9" s="255"/>
      <c r="U9" s="255" t="s">
        <v>44</v>
      </c>
      <c r="V9" s="255"/>
      <c r="W9" s="155" t="s">
        <v>44</v>
      </c>
      <c r="X9" s="162"/>
      <c r="Y9" s="155" t="s">
        <v>48</v>
      </c>
      <c r="Z9" s="160"/>
      <c r="AA9" s="227"/>
      <c r="AB9" s="158"/>
    </row>
    <row r="10" spans="1:28" s="108" customFormat="1" ht="12.75">
      <c r="A10" s="107" t="s">
        <v>76</v>
      </c>
      <c r="B10" s="172">
        <f>SUM(C10:Y10)</f>
        <v>500791373.05</v>
      </c>
      <c r="C10" s="173">
        <f aca="true" t="shared" si="0" ref="C10:S10">SUM(C12:C39)</f>
        <v>15447221.89</v>
      </c>
      <c r="D10" s="173"/>
      <c r="E10" s="173">
        <f t="shared" si="0"/>
        <v>15676100.009999998</v>
      </c>
      <c r="F10" s="173"/>
      <c r="G10" s="173">
        <f t="shared" si="0"/>
        <v>153604581.92</v>
      </c>
      <c r="H10" s="173"/>
      <c r="I10" s="173">
        <f t="shared" si="0"/>
        <v>21579480.429999996</v>
      </c>
      <c r="J10" s="173"/>
      <c r="K10" s="173">
        <f t="shared" si="0"/>
        <v>37237923.94000001</v>
      </c>
      <c r="L10" s="173"/>
      <c r="M10" s="173">
        <f t="shared" si="0"/>
        <v>150191608.94000006</v>
      </c>
      <c r="N10" s="173"/>
      <c r="O10" s="173">
        <f t="shared" si="0"/>
        <v>4308689.140000001</v>
      </c>
      <c r="P10" s="173"/>
      <c r="Q10" s="173">
        <f t="shared" si="0"/>
        <v>1627610.9600000002</v>
      </c>
      <c r="R10" s="173">
        <f t="shared" si="0"/>
        <v>0</v>
      </c>
      <c r="S10" s="173">
        <f t="shared" si="0"/>
        <v>4914794.569999998</v>
      </c>
      <c r="T10" s="173"/>
      <c r="U10" s="173">
        <f>SUM(U12:U39)</f>
        <v>515031.39</v>
      </c>
      <c r="V10" s="173"/>
      <c r="W10" s="173">
        <f>SUM(W12:W39)</f>
        <v>1279000</v>
      </c>
      <c r="X10" s="173"/>
      <c r="Y10" s="173">
        <f>SUM(Y12:Y39)</f>
        <v>94409329.86</v>
      </c>
      <c r="Z10" s="110"/>
      <c r="AA10" s="110"/>
      <c r="AB10" s="110"/>
    </row>
    <row r="11" ht="12.75">
      <c r="A11" s="3"/>
    </row>
    <row r="12" spans="1:27" ht="12.75">
      <c r="A12" s="3" t="s">
        <v>52</v>
      </c>
      <c r="B12" s="174">
        <f>SUM(C12:Y12)</f>
        <v>8576382.719999999</v>
      </c>
      <c r="C12" s="175">
        <v>22368.129999999997</v>
      </c>
      <c r="D12" s="174"/>
      <c r="E12" s="175">
        <v>203631.88999999996</v>
      </c>
      <c r="F12" s="176"/>
      <c r="G12" s="175">
        <v>2878589.7999999993</v>
      </c>
      <c r="H12" s="176"/>
      <c r="I12" s="175">
        <v>277203.6500000001</v>
      </c>
      <c r="J12" s="176"/>
      <c r="K12" s="177">
        <v>345390.30999999994</v>
      </c>
      <c r="L12" s="176"/>
      <c r="M12" s="177">
        <v>2986783.11</v>
      </c>
      <c r="N12" s="176"/>
      <c r="O12" s="175">
        <v>0</v>
      </c>
      <c r="P12" s="176"/>
      <c r="Q12" s="175">
        <v>1323.64</v>
      </c>
      <c r="R12" s="176"/>
      <c r="S12" s="175">
        <v>71670.79999999999</v>
      </c>
      <c r="T12" s="176"/>
      <c r="U12" s="175">
        <v>0</v>
      </c>
      <c r="V12" s="176"/>
      <c r="W12" s="175">
        <v>0</v>
      </c>
      <c r="X12" s="176"/>
      <c r="Y12" s="175">
        <v>1789421.3900000001</v>
      </c>
      <c r="Z12" s="137"/>
      <c r="AA12" s="137"/>
    </row>
    <row r="13" spans="1:27" ht="12.75">
      <c r="A13" s="3" t="s">
        <v>53</v>
      </c>
      <c r="B13" s="174">
        <f>SUM(C13:Y13)</f>
        <v>34162364.49000001</v>
      </c>
      <c r="C13" s="175">
        <v>953122.23</v>
      </c>
      <c r="D13" s="174"/>
      <c r="E13" s="175">
        <v>491463.4699999999</v>
      </c>
      <c r="F13" s="176"/>
      <c r="G13" s="175">
        <v>9496177.59</v>
      </c>
      <c r="H13" s="176"/>
      <c r="I13" s="175">
        <v>1502028.7399999995</v>
      </c>
      <c r="J13" s="176"/>
      <c r="K13" s="177">
        <v>1156791.85</v>
      </c>
      <c r="L13" s="176"/>
      <c r="M13" s="177">
        <v>12116668.010000005</v>
      </c>
      <c r="N13" s="176"/>
      <c r="O13" s="175">
        <v>250804.98</v>
      </c>
      <c r="P13" s="176"/>
      <c r="Q13" s="175">
        <v>0</v>
      </c>
      <c r="R13" s="176"/>
      <c r="S13" s="175">
        <v>132419.91999999998</v>
      </c>
      <c r="T13" s="176"/>
      <c r="U13" s="175">
        <v>8630.74</v>
      </c>
      <c r="V13" s="176"/>
      <c r="W13" s="175">
        <v>0</v>
      </c>
      <c r="X13" s="176"/>
      <c r="Y13" s="175">
        <v>8054256.960000001</v>
      </c>
      <c r="Z13" s="137"/>
      <c r="AA13" s="137"/>
    </row>
    <row r="14" spans="1:27" ht="12.75">
      <c r="A14" s="3" t="s">
        <v>75</v>
      </c>
      <c r="B14" s="174">
        <f>SUM(C14:Y14)</f>
        <v>107814301.5</v>
      </c>
      <c r="C14" s="175">
        <v>5876853.4</v>
      </c>
      <c r="D14" s="174"/>
      <c r="E14" s="175">
        <v>5020222.74</v>
      </c>
      <c r="F14" s="176"/>
      <c r="G14" s="177">
        <v>34395765.95999999</v>
      </c>
      <c r="H14" s="176"/>
      <c r="I14" s="175">
        <v>5788937.49</v>
      </c>
      <c r="J14" s="176"/>
      <c r="K14" s="177">
        <v>16129468.560000004</v>
      </c>
      <c r="L14" s="176"/>
      <c r="M14" s="177">
        <v>20540643.900000002</v>
      </c>
      <c r="N14" s="176"/>
      <c r="O14" s="175">
        <v>982540.3200000001</v>
      </c>
      <c r="P14" s="176"/>
      <c r="Q14" s="175">
        <v>175</v>
      </c>
      <c r="R14" s="176"/>
      <c r="S14" s="175">
        <v>1194099.75</v>
      </c>
      <c r="T14" s="176"/>
      <c r="U14" s="175">
        <v>79049.28</v>
      </c>
      <c r="V14" s="176"/>
      <c r="W14" s="175">
        <v>0</v>
      </c>
      <c r="X14" s="176"/>
      <c r="Y14" s="175">
        <v>17806545.099999998</v>
      </c>
      <c r="Z14" s="137"/>
      <c r="AA14" s="140"/>
    </row>
    <row r="15" spans="1:27" ht="12.75">
      <c r="A15" s="3" t="s">
        <v>54</v>
      </c>
      <c r="B15" s="174">
        <f>SUM(C15:Y15)</f>
        <v>52699038.92</v>
      </c>
      <c r="C15" s="175">
        <v>3776215.7200000007</v>
      </c>
      <c r="D15" s="174"/>
      <c r="E15" s="175">
        <v>420943.33999999997</v>
      </c>
      <c r="F15" s="176"/>
      <c r="G15" s="177">
        <v>15647689.039999995</v>
      </c>
      <c r="H15" s="176"/>
      <c r="I15" s="175">
        <v>1876127.0000000005</v>
      </c>
      <c r="J15" s="176"/>
      <c r="K15" s="177">
        <v>1800062.4799999995</v>
      </c>
      <c r="L15" s="176"/>
      <c r="M15" s="177">
        <v>16756738.860000003</v>
      </c>
      <c r="N15" s="176"/>
      <c r="O15" s="175">
        <v>564614.71</v>
      </c>
      <c r="P15" s="176"/>
      <c r="Q15" s="175">
        <v>526078.85</v>
      </c>
      <c r="R15" s="176"/>
      <c r="S15" s="175">
        <v>295190.97000000003</v>
      </c>
      <c r="T15" s="176"/>
      <c r="U15" s="175">
        <v>78695.11</v>
      </c>
      <c r="V15" s="176"/>
      <c r="W15" s="175">
        <v>0</v>
      </c>
      <c r="X15" s="176"/>
      <c r="Y15" s="175">
        <v>10956682.84</v>
      </c>
      <c r="Z15" s="137"/>
      <c r="AA15" s="137"/>
    </row>
    <row r="16" spans="1:27" ht="12.75">
      <c r="A16" s="3" t="s">
        <v>55</v>
      </c>
      <c r="B16" s="174">
        <f>SUM(C16:Y16)</f>
        <v>5754337.839999999</v>
      </c>
      <c r="C16" s="175">
        <v>87961.68</v>
      </c>
      <c r="D16" s="174"/>
      <c r="E16" s="175">
        <v>71409.52</v>
      </c>
      <c r="F16" s="176"/>
      <c r="G16" s="177">
        <v>1438165.2</v>
      </c>
      <c r="H16" s="176"/>
      <c r="I16" s="175">
        <v>120740.02999999998</v>
      </c>
      <c r="J16" s="176"/>
      <c r="K16" s="177">
        <v>105668.96</v>
      </c>
      <c r="L16" s="176"/>
      <c r="M16" s="177">
        <v>2568312.209999999</v>
      </c>
      <c r="N16" s="176"/>
      <c r="O16" s="175">
        <v>0</v>
      </c>
      <c r="P16" s="176"/>
      <c r="Q16" s="175">
        <v>159424.22</v>
      </c>
      <c r="R16" s="176"/>
      <c r="S16" s="175">
        <v>10010.87</v>
      </c>
      <c r="T16" s="176"/>
      <c r="U16" s="175">
        <v>297.86</v>
      </c>
      <c r="V16" s="176"/>
      <c r="W16" s="175">
        <v>0</v>
      </c>
      <c r="X16" s="176"/>
      <c r="Y16" s="175">
        <v>1192347.2899999998</v>
      </c>
      <c r="Z16" s="137"/>
      <c r="AA16" s="137"/>
    </row>
    <row r="17" spans="1:27" ht="12.75">
      <c r="A17" s="3"/>
      <c r="B17" s="174"/>
      <c r="C17" s="175"/>
      <c r="D17" s="174"/>
      <c r="E17" s="154"/>
      <c r="F17" s="176"/>
      <c r="G17" s="176"/>
      <c r="H17" s="176"/>
      <c r="I17" s="154"/>
      <c r="J17" s="176"/>
      <c r="K17" s="176"/>
      <c r="L17" s="176"/>
      <c r="M17" s="176"/>
      <c r="N17" s="176"/>
      <c r="O17" s="154"/>
      <c r="P17" s="176"/>
      <c r="Q17" s="154"/>
      <c r="R17" s="176"/>
      <c r="S17" s="154"/>
      <c r="T17" s="176"/>
      <c r="U17" s="154"/>
      <c r="V17" s="176"/>
      <c r="W17" s="178"/>
      <c r="X17" s="176"/>
      <c r="Y17" s="154"/>
      <c r="Z17" s="153"/>
      <c r="AA17" s="153"/>
    </row>
    <row r="18" spans="1:27" ht="12.75">
      <c r="A18" s="3" t="s">
        <v>56</v>
      </c>
      <c r="B18" s="174">
        <f>SUM(C18:Y18)</f>
        <v>3780998.92</v>
      </c>
      <c r="C18" s="175">
        <v>91161.81</v>
      </c>
      <c r="D18" s="174"/>
      <c r="E18" s="175">
        <v>122257.39</v>
      </c>
      <c r="F18" s="176"/>
      <c r="G18" s="177">
        <v>1011603.5200000001</v>
      </c>
      <c r="H18" s="176"/>
      <c r="I18" s="175">
        <v>142158.46999999997</v>
      </c>
      <c r="J18" s="176"/>
      <c r="K18" s="177">
        <v>482730.06000000006</v>
      </c>
      <c r="L18" s="176"/>
      <c r="M18" s="177">
        <v>1208116.0699999996</v>
      </c>
      <c r="N18" s="176"/>
      <c r="O18" s="175">
        <v>75487.73000000001</v>
      </c>
      <c r="P18" s="176"/>
      <c r="Q18" s="175">
        <v>0</v>
      </c>
      <c r="R18" s="176"/>
      <c r="S18" s="175">
        <v>108691.73999999999</v>
      </c>
      <c r="T18" s="176"/>
      <c r="U18" s="175">
        <v>0</v>
      </c>
      <c r="V18" s="176"/>
      <c r="W18" s="175">
        <v>0</v>
      </c>
      <c r="X18" s="176"/>
      <c r="Y18" s="175">
        <v>538792.1299999999</v>
      </c>
      <c r="Z18" s="137"/>
      <c r="AA18" s="137"/>
    </row>
    <row r="19" spans="1:27" ht="12.75">
      <c r="A19" s="3" t="s">
        <v>57</v>
      </c>
      <c r="B19" s="174">
        <f>SUM(C19:Y19)</f>
        <v>10756041.05</v>
      </c>
      <c r="C19" s="175">
        <v>239608.34999999998</v>
      </c>
      <c r="D19" s="174"/>
      <c r="E19" s="175">
        <v>459699.6300000001</v>
      </c>
      <c r="F19" s="176"/>
      <c r="G19" s="177">
        <v>2096894.9500000002</v>
      </c>
      <c r="H19" s="176"/>
      <c r="I19" s="175">
        <v>182423.29</v>
      </c>
      <c r="J19" s="176"/>
      <c r="K19" s="177">
        <v>167586.44</v>
      </c>
      <c r="L19" s="176"/>
      <c r="M19" s="177">
        <v>5446778.220000001</v>
      </c>
      <c r="N19" s="176"/>
      <c r="O19" s="175">
        <v>0</v>
      </c>
      <c r="P19" s="176"/>
      <c r="Q19" s="175">
        <v>21467.66</v>
      </c>
      <c r="R19" s="176"/>
      <c r="S19" s="175">
        <v>87870.19</v>
      </c>
      <c r="T19" s="176"/>
      <c r="U19" s="175">
        <v>845.46</v>
      </c>
      <c r="V19" s="176"/>
      <c r="W19" s="175">
        <v>0</v>
      </c>
      <c r="X19" s="176"/>
      <c r="Y19" s="175">
        <v>2052866.86</v>
      </c>
      <c r="Z19" s="137"/>
      <c r="AA19" s="137"/>
    </row>
    <row r="20" spans="1:27" ht="12.75">
      <c r="A20" s="3" t="s">
        <v>58</v>
      </c>
      <c r="B20" s="174">
        <f>SUM(C20:Y20)</f>
        <v>8071353.560000001</v>
      </c>
      <c r="C20" s="175">
        <v>198875</v>
      </c>
      <c r="D20" s="174"/>
      <c r="E20" s="175">
        <v>111706.90999999999</v>
      </c>
      <c r="F20" s="176"/>
      <c r="G20" s="177">
        <v>1824579.1900000002</v>
      </c>
      <c r="H20" s="176"/>
      <c r="I20" s="175">
        <v>344529.18</v>
      </c>
      <c r="J20" s="176"/>
      <c r="K20" s="177">
        <v>157492.15</v>
      </c>
      <c r="L20" s="176"/>
      <c r="M20" s="177">
        <v>3649213.240000001</v>
      </c>
      <c r="N20" s="176"/>
      <c r="O20" s="175">
        <v>0</v>
      </c>
      <c r="P20" s="176"/>
      <c r="Q20" s="175">
        <v>41375.08</v>
      </c>
      <c r="R20" s="176"/>
      <c r="S20" s="175">
        <v>57678.369999999995</v>
      </c>
      <c r="T20" s="176"/>
      <c r="U20" s="175">
        <v>0</v>
      </c>
      <c r="V20" s="176"/>
      <c r="W20" s="175">
        <v>0</v>
      </c>
      <c r="X20" s="176"/>
      <c r="Y20" s="175">
        <v>1685904.4399999997</v>
      </c>
      <c r="Z20" s="137"/>
      <c r="AA20" s="137"/>
    </row>
    <row r="21" spans="1:27" ht="12.75">
      <c r="A21" s="3" t="s">
        <v>59</v>
      </c>
      <c r="B21" s="174">
        <f>SUM(C21:Y21)</f>
        <v>11144641.580000002</v>
      </c>
      <c r="C21" s="175">
        <v>129832.90000000001</v>
      </c>
      <c r="D21" s="174"/>
      <c r="E21" s="175">
        <v>447100.52999999997</v>
      </c>
      <c r="F21" s="176"/>
      <c r="G21" s="177">
        <v>2662513.9400000004</v>
      </c>
      <c r="H21" s="176"/>
      <c r="I21" s="175">
        <v>573366.78</v>
      </c>
      <c r="J21" s="176"/>
      <c r="K21" s="177">
        <v>257118.90000000005</v>
      </c>
      <c r="L21" s="176"/>
      <c r="M21" s="177">
        <v>5110773.209999999</v>
      </c>
      <c r="N21" s="176"/>
      <c r="O21" s="175">
        <v>0</v>
      </c>
      <c r="P21" s="176"/>
      <c r="Q21" s="175">
        <v>0</v>
      </c>
      <c r="R21" s="176"/>
      <c r="S21" s="175">
        <v>137850.07</v>
      </c>
      <c r="T21" s="176"/>
      <c r="U21" s="175">
        <v>164.96</v>
      </c>
      <c r="V21" s="176"/>
      <c r="W21" s="175">
        <v>0</v>
      </c>
      <c r="X21" s="176"/>
      <c r="Y21" s="175">
        <v>1825920.29</v>
      </c>
      <c r="Z21" s="137"/>
      <c r="AA21" s="137"/>
    </row>
    <row r="22" spans="1:27" ht="12.75">
      <c r="A22" s="3" t="s">
        <v>60</v>
      </c>
      <c r="B22" s="174">
        <f>SUM(C22:Y22)</f>
        <v>4480471.52</v>
      </c>
      <c r="C22" s="175">
        <v>98952.87</v>
      </c>
      <c r="D22" s="174"/>
      <c r="E22" s="175">
        <v>40062.840000000004</v>
      </c>
      <c r="F22" s="176"/>
      <c r="G22" s="177">
        <v>1646966.0199999998</v>
      </c>
      <c r="H22" s="176"/>
      <c r="I22" s="175">
        <v>268845.3999999999</v>
      </c>
      <c r="J22" s="176"/>
      <c r="K22" s="177">
        <v>145555.38999999998</v>
      </c>
      <c r="L22" s="176"/>
      <c r="M22" s="177">
        <v>1487549.01</v>
      </c>
      <c r="N22" s="176"/>
      <c r="O22" s="175">
        <v>0</v>
      </c>
      <c r="P22" s="176"/>
      <c r="Q22" s="175">
        <v>0</v>
      </c>
      <c r="R22" s="176"/>
      <c r="S22" s="175">
        <v>8156.629999999999</v>
      </c>
      <c r="T22" s="176"/>
      <c r="U22" s="175">
        <v>7084.68</v>
      </c>
      <c r="V22" s="176"/>
      <c r="W22" s="175">
        <v>0</v>
      </c>
      <c r="X22" s="176"/>
      <c r="Y22" s="175">
        <v>777298.6799999999</v>
      </c>
      <c r="Z22" s="137"/>
      <c r="AA22" s="139"/>
    </row>
    <row r="23" spans="1:27" ht="12.75">
      <c r="A23" s="3"/>
      <c r="B23" s="174"/>
      <c r="C23" s="175"/>
      <c r="D23" s="174"/>
      <c r="E23" s="154"/>
      <c r="F23" s="176"/>
      <c r="G23" s="176"/>
      <c r="H23" s="176"/>
      <c r="I23" s="154"/>
      <c r="J23" s="176"/>
      <c r="K23" s="176"/>
      <c r="L23" s="176"/>
      <c r="M23" s="176"/>
      <c r="N23" s="176"/>
      <c r="O23" s="154"/>
      <c r="P23" s="176"/>
      <c r="Q23" s="154"/>
      <c r="R23" s="176"/>
      <c r="S23" s="154"/>
      <c r="T23" s="176"/>
      <c r="U23" s="154"/>
      <c r="V23" s="176"/>
      <c r="W23" s="175"/>
      <c r="X23" s="176"/>
      <c r="Y23" s="154"/>
      <c r="Z23" s="153"/>
      <c r="AA23" s="153"/>
    </row>
    <row r="24" spans="1:27" ht="12.75">
      <c r="A24" s="3" t="s">
        <v>61</v>
      </c>
      <c r="B24" s="174">
        <f>SUM(C24:Y24)</f>
        <v>14154875.150000002</v>
      </c>
      <c r="C24" s="175">
        <v>91578</v>
      </c>
      <c r="D24" s="174"/>
      <c r="E24" s="175">
        <v>445713.28</v>
      </c>
      <c r="F24" s="176"/>
      <c r="G24" s="177">
        <v>2909066.6900000004</v>
      </c>
      <c r="H24" s="176"/>
      <c r="I24" s="175">
        <v>667910.2600000001</v>
      </c>
      <c r="J24" s="176"/>
      <c r="K24" s="177">
        <v>212635.02000000002</v>
      </c>
      <c r="L24" s="176"/>
      <c r="M24" s="177">
        <v>6657131.329999999</v>
      </c>
      <c r="N24" s="176"/>
      <c r="O24" s="175">
        <v>137615.43</v>
      </c>
      <c r="P24" s="176"/>
      <c r="Q24" s="175">
        <v>0</v>
      </c>
      <c r="R24" s="176"/>
      <c r="S24" s="175">
        <v>16806.07</v>
      </c>
      <c r="T24" s="176"/>
      <c r="U24" s="177">
        <v>69234.31</v>
      </c>
      <c r="V24" s="176"/>
      <c r="W24" s="175">
        <v>0</v>
      </c>
      <c r="X24" s="176"/>
      <c r="Y24" s="175">
        <v>2947184.7600000007</v>
      </c>
      <c r="Z24" s="137"/>
      <c r="AA24" s="137"/>
    </row>
    <row r="25" spans="1:27" ht="12.75">
      <c r="A25" s="3" t="s">
        <v>62</v>
      </c>
      <c r="B25" s="174">
        <f>SUM(C25:Y25)</f>
        <v>3751261.1499999994</v>
      </c>
      <c r="C25" s="175">
        <v>67980.88999999998</v>
      </c>
      <c r="D25" s="174"/>
      <c r="E25" s="175">
        <v>85474.10999999999</v>
      </c>
      <c r="F25" s="176"/>
      <c r="G25" s="177">
        <v>1606401.3699999996</v>
      </c>
      <c r="H25" s="176"/>
      <c r="I25" s="175">
        <v>125920.64999999997</v>
      </c>
      <c r="J25" s="176"/>
      <c r="K25" s="177">
        <v>104372.12</v>
      </c>
      <c r="L25" s="176"/>
      <c r="M25" s="177">
        <v>886762.4299999997</v>
      </c>
      <c r="N25" s="176"/>
      <c r="O25" s="175">
        <v>0</v>
      </c>
      <c r="P25" s="176"/>
      <c r="Q25" s="175">
        <v>91668.10999999999</v>
      </c>
      <c r="R25" s="176"/>
      <c r="S25" s="175">
        <v>6492.3099999999995</v>
      </c>
      <c r="T25" s="176"/>
      <c r="U25" s="175">
        <v>1073.27</v>
      </c>
      <c r="V25" s="176"/>
      <c r="W25" s="175">
        <v>0</v>
      </c>
      <c r="X25" s="176"/>
      <c r="Y25" s="175">
        <v>775115.8900000001</v>
      </c>
      <c r="Z25" s="137"/>
      <c r="AA25" s="137"/>
    </row>
    <row r="26" spans="1:27" ht="12.75">
      <c r="A26" s="3" t="s">
        <v>63</v>
      </c>
      <c r="B26" s="174">
        <f>SUM(C26:Y26)</f>
        <v>14909761.190000003</v>
      </c>
      <c r="C26" s="175">
        <v>314359.47</v>
      </c>
      <c r="D26" s="174"/>
      <c r="E26" s="175">
        <v>310539.39</v>
      </c>
      <c r="F26" s="176"/>
      <c r="G26" s="177">
        <v>3702541.7100000004</v>
      </c>
      <c r="H26" s="176"/>
      <c r="I26" s="175">
        <v>391915.37000000005</v>
      </c>
      <c r="J26" s="176"/>
      <c r="K26" s="177">
        <v>643516.6200000001</v>
      </c>
      <c r="L26" s="176"/>
      <c r="M26" s="177">
        <v>6075648.650000002</v>
      </c>
      <c r="N26" s="176"/>
      <c r="O26" s="175">
        <v>0</v>
      </c>
      <c r="P26" s="176"/>
      <c r="Q26" s="175">
        <v>0</v>
      </c>
      <c r="R26" s="176"/>
      <c r="S26" s="175">
        <v>25895.3</v>
      </c>
      <c r="T26" s="176"/>
      <c r="U26" s="175">
        <v>0</v>
      </c>
      <c r="V26" s="176"/>
      <c r="W26" s="175">
        <v>0</v>
      </c>
      <c r="X26" s="176"/>
      <c r="Y26" s="175">
        <v>3445344.68</v>
      </c>
      <c r="Z26" s="137"/>
      <c r="AA26" s="137"/>
    </row>
    <row r="27" spans="1:27" ht="12.75">
      <c r="A27" s="3" t="s">
        <v>64</v>
      </c>
      <c r="B27" s="174">
        <f>SUM(C27:Y27)</f>
        <v>15352672.610000001</v>
      </c>
      <c r="C27" s="175">
        <v>272239.2299999999</v>
      </c>
      <c r="D27" s="174"/>
      <c r="E27" s="175">
        <v>700915.11</v>
      </c>
      <c r="F27" s="176"/>
      <c r="G27" s="177">
        <v>3283238.23</v>
      </c>
      <c r="H27" s="176"/>
      <c r="I27" s="175">
        <v>263647.47</v>
      </c>
      <c r="J27" s="176"/>
      <c r="K27" s="177">
        <v>728196.5599999998</v>
      </c>
      <c r="L27" s="176"/>
      <c r="M27" s="177">
        <v>7407558.3100000005</v>
      </c>
      <c r="N27" s="176"/>
      <c r="O27" s="175">
        <v>72769.81</v>
      </c>
      <c r="P27" s="176"/>
      <c r="Q27" s="175">
        <v>0</v>
      </c>
      <c r="R27" s="176"/>
      <c r="S27" s="175">
        <v>17744.82</v>
      </c>
      <c r="T27" s="176"/>
      <c r="U27" s="175">
        <v>0</v>
      </c>
      <c r="V27" s="176"/>
      <c r="W27" s="175">
        <v>0</v>
      </c>
      <c r="X27" s="176"/>
      <c r="Y27" s="175">
        <v>2606363.0700000003</v>
      </c>
      <c r="Z27" s="137"/>
      <c r="AA27" s="137"/>
    </row>
    <row r="28" spans="1:27" ht="12.75">
      <c r="A28" s="3" t="s">
        <v>65</v>
      </c>
      <c r="B28" s="174">
        <f>SUM(C28:Y28)</f>
        <v>2274764.38</v>
      </c>
      <c r="C28" s="175">
        <v>30605.37</v>
      </c>
      <c r="D28" s="174"/>
      <c r="E28" s="175">
        <v>116519.17</v>
      </c>
      <c r="F28" s="176"/>
      <c r="G28" s="177">
        <v>767682.47</v>
      </c>
      <c r="H28" s="176"/>
      <c r="I28" s="175">
        <v>99097.64000000001</v>
      </c>
      <c r="J28" s="176"/>
      <c r="K28" s="177">
        <v>184834.38</v>
      </c>
      <c r="L28" s="176"/>
      <c r="M28" s="177">
        <v>685866.79</v>
      </c>
      <c r="N28" s="176"/>
      <c r="O28" s="175">
        <v>0</v>
      </c>
      <c r="P28" s="176"/>
      <c r="Q28" s="175">
        <v>0</v>
      </c>
      <c r="R28" s="176"/>
      <c r="S28" s="175">
        <v>138783.49</v>
      </c>
      <c r="T28" s="176"/>
      <c r="U28" s="175">
        <v>0</v>
      </c>
      <c r="V28" s="176"/>
      <c r="W28" s="175">
        <v>0</v>
      </c>
      <c r="X28" s="176"/>
      <c r="Y28" s="175">
        <v>251375.07</v>
      </c>
      <c r="Z28" s="137"/>
      <c r="AA28" s="137"/>
    </row>
    <row r="29" spans="1:27" ht="12.75">
      <c r="A29" s="3"/>
      <c r="B29" s="174"/>
      <c r="C29" s="175"/>
      <c r="D29" s="174"/>
      <c r="E29" s="154"/>
      <c r="F29" s="176"/>
      <c r="G29" s="176"/>
      <c r="H29" s="176"/>
      <c r="I29" s="154"/>
      <c r="J29" s="176"/>
      <c r="K29" s="176"/>
      <c r="L29" s="176"/>
      <c r="M29" s="176"/>
      <c r="N29" s="176"/>
      <c r="O29" s="154"/>
      <c r="P29" s="176"/>
      <c r="Q29" s="154"/>
      <c r="R29" s="176"/>
      <c r="S29" s="154"/>
      <c r="T29" s="176"/>
      <c r="U29" s="154"/>
      <c r="V29" s="176"/>
      <c r="W29" s="175"/>
      <c r="X29" s="176"/>
      <c r="Y29" s="154"/>
      <c r="Z29" s="153"/>
      <c r="AA29" s="153"/>
    </row>
    <row r="30" spans="1:27" ht="12.75">
      <c r="A30" s="109" t="s">
        <v>157</v>
      </c>
      <c r="B30" s="174">
        <f>SUM(C30:Y30)</f>
        <v>70762494.39</v>
      </c>
      <c r="C30" s="175">
        <v>182624.52</v>
      </c>
      <c r="D30" s="174"/>
      <c r="E30" s="175">
        <v>2460503.5000000005</v>
      </c>
      <c r="F30" s="176"/>
      <c r="G30" s="177">
        <v>26147795.279999997</v>
      </c>
      <c r="H30" s="176"/>
      <c r="I30" s="175">
        <v>1567440.6800000002</v>
      </c>
      <c r="J30" s="176"/>
      <c r="K30" s="177">
        <v>2540385.3400000012</v>
      </c>
      <c r="L30" s="176"/>
      <c r="M30" s="177">
        <v>21153734.37</v>
      </c>
      <c r="N30" s="176"/>
      <c r="O30" s="175">
        <v>724205.89</v>
      </c>
      <c r="P30" s="176"/>
      <c r="Q30" s="175">
        <v>0</v>
      </c>
      <c r="R30" s="176"/>
      <c r="S30" s="175">
        <v>209604.41000000003</v>
      </c>
      <c r="T30" s="176"/>
      <c r="U30" s="175">
        <v>0</v>
      </c>
      <c r="V30" s="176"/>
      <c r="W30" s="175">
        <v>0</v>
      </c>
      <c r="X30" s="176"/>
      <c r="Y30" s="175">
        <v>15776200.4</v>
      </c>
      <c r="Z30" s="137"/>
      <c r="AA30" s="137"/>
    </row>
    <row r="31" spans="1:27" ht="12.75">
      <c r="A31" s="3" t="s">
        <v>67</v>
      </c>
      <c r="B31" s="174">
        <f>SUM(C31:Y31)</f>
        <v>82296350.23000002</v>
      </c>
      <c r="C31" s="175">
        <v>2034643.18</v>
      </c>
      <c r="D31" s="174"/>
      <c r="E31" s="175">
        <v>2920991.47</v>
      </c>
      <c r="F31" s="176"/>
      <c r="G31" s="177">
        <v>26684140.57</v>
      </c>
      <c r="H31" s="176"/>
      <c r="I31" s="175">
        <v>4602745.03</v>
      </c>
      <c r="J31" s="176"/>
      <c r="K31" s="177">
        <v>8956685.880000003</v>
      </c>
      <c r="L31" s="176"/>
      <c r="M31" s="177">
        <v>21500275.73</v>
      </c>
      <c r="N31" s="176"/>
      <c r="O31" s="175">
        <v>657253.65</v>
      </c>
      <c r="P31" s="176"/>
      <c r="Q31" s="175">
        <v>542055.89</v>
      </c>
      <c r="R31" s="176"/>
      <c r="S31" s="175">
        <v>1674093.54</v>
      </c>
      <c r="T31" s="176"/>
      <c r="U31" s="175">
        <v>0</v>
      </c>
      <c r="V31" s="176"/>
      <c r="W31" s="175">
        <v>0</v>
      </c>
      <c r="X31" s="176"/>
      <c r="Y31" s="175">
        <v>12723465.29</v>
      </c>
      <c r="Z31" s="137"/>
      <c r="AA31" s="137"/>
    </row>
    <row r="32" spans="1:27" ht="12.75">
      <c r="A32" s="3" t="s">
        <v>68</v>
      </c>
      <c r="B32" s="174">
        <f>SUM(C32:Y32)</f>
        <v>4530576.26</v>
      </c>
      <c r="C32" s="175">
        <v>76516.14</v>
      </c>
      <c r="D32" s="174"/>
      <c r="E32" s="175">
        <v>162738.50999999995</v>
      </c>
      <c r="F32" s="176"/>
      <c r="G32" s="177">
        <v>1415746.29</v>
      </c>
      <c r="H32" s="176"/>
      <c r="I32" s="175">
        <v>212661.28999999998</v>
      </c>
      <c r="J32" s="176"/>
      <c r="K32" s="177">
        <v>206587.16000000006</v>
      </c>
      <c r="L32" s="176"/>
      <c r="M32" s="177">
        <v>1503176.95</v>
      </c>
      <c r="N32" s="176"/>
      <c r="O32" s="175">
        <v>0</v>
      </c>
      <c r="P32" s="176"/>
      <c r="Q32" s="175">
        <v>7035.61</v>
      </c>
      <c r="R32" s="176"/>
      <c r="S32" s="175">
        <v>59977.02</v>
      </c>
      <c r="T32" s="176"/>
      <c r="U32" s="175">
        <v>7197.17</v>
      </c>
      <c r="V32" s="176"/>
      <c r="W32" s="175">
        <v>0</v>
      </c>
      <c r="X32" s="176"/>
      <c r="Y32" s="175">
        <v>878940.12</v>
      </c>
      <c r="Z32" s="137"/>
      <c r="AA32" s="139"/>
    </row>
    <row r="33" spans="1:27" ht="12.75">
      <c r="A33" s="3" t="s">
        <v>69</v>
      </c>
      <c r="B33" s="174">
        <f>SUM(C33:Y33)</f>
        <v>7725224.080000001</v>
      </c>
      <c r="C33" s="175">
        <v>102601.69999999998</v>
      </c>
      <c r="D33" s="174"/>
      <c r="E33" s="175">
        <v>190195.03</v>
      </c>
      <c r="F33" s="176"/>
      <c r="G33" s="177">
        <v>2038985.73</v>
      </c>
      <c r="H33" s="176"/>
      <c r="I33" s="175">
        <v>390793.7400000001</v>
      </c>
      <c r="J33" s="176"/>
      <c r="K33" s="177">
        <v>680140.85</v>
      </c>
      <c r="L33" s="176"/>
      <c r="M33" s="177">
        <v>2570473.4</v>
      </c>
      <c r="N33" s="176"/>
      <c r="O33" s="175">
        <v>745.93</v>
      </c>
      <c r="P33" s="176"/>
      <c r="Q33" s="175">
        <v>175266</v>
      </c>
      <c r="R33" s="176"/>
      <c r="S33" s="175">
        <v>165254.77000000002</v>
      </c>
      <c r="T33" s="176"/>
      <c r="U33" s="175">
        <v>24524.96</v>
      </c>
      <c r="V33" s="176"/>
      <c r="W33" s="175">
        <v>0</v>
      </c>
      <c r="X33" s="176"/>
      <c r="Y33" s="175">
        <v>1386241.9700000004</v>
      </c>
      <c r="Z33" s="137"/>
      <c r="AA33" s="137"/>
    </row>
    <row r="34" spans="1:27" ht="12.75">
      <c r="A34" s="3" t="s">
        <v>70</v>
      </c>
      <c r="B34" s="174">
        <f>SUM(C34:Y34)</f>
        <v>4834728.97</v>
      </c>
      <c r="C34" s="175">
        <v>31636.58</v>
      </c>
      <c r="D34" s="174"/>
      <c r="E34" s="175">
        <v>122898.43000000001</v>
      </c>
      <c r="F34" s="176"/>
      <c r="G34" s="177">
        <v>1513996.1900000002</v>
      </c>
      <c r="H34" s="176"/>
      <c r="I34" s="175">
        <v>466536.1599999999</v>
      </c>
      <c r="J34" s="176"/>
      <c r="K34" s="177">
        <v>266424.07</v>
      </c>
      <c r="L34" s="176"/>
      <c r="M34" s="177">
        <v>702777.0599999999</v>
      </c>
      <c r="N34" s="176"/>
      <c r="O34" s="175">
        <v>842650.69</v>
      </c>
      <c r="P34" s="176"/>
      <c r="Q34" s="175">
        <v>8089.53</v>
      </c>
      <c r="R34" s="176"/>
      <c r="S34" s="175">
        <v>62040.51</v>
      </c>
      <c r="T34" s="176"/>
      <c r="U34" s="175">
        <v>7103.5599999999995</v>
      </c>
      <c r="V34" s="176"/>
      <c r="W34" s="175">
        <v>0</v>
      </c>
      <c r="X34" s="176"/>
      <c r="Y34" s="175">
        <v>810576.1900000001</v>
      </c>
      <c r="Z34" s="137"/>
      <c r="AA34" s="137"/>
    </row>
    <row r="35" spans="1:27" ht="12.75">
      <c r="A35" s="3"/>
      <c r="B35" s="174"/>
      <c r="C35" s="175"/>
      <c r="D35" s="174"/>
      <c r="E35" s="154"/>
      <c r="F35" s="176"/>
      <c r="G35" s="176"/>
      <c r="H35" s="176"/>
      <c r="I35" s="154"/>
      <c r="J35" s="176"/>
      <c r="K35" s="176"/>
      <c r="L35" s="176"/>
      <c r="M35" s="176"/>
      <c r="N35" s="176"/>
      <c r="O35" s="154"/>
      <c r="P35" s="176"/>
      <c r="Q35" s="154"/>
      <c r="R35" s="176"/>
      <c r="S35" s="175"/>
      <c r="T35" s="176"/>
      <c r="U35" s="154"/>
      <c r="V35" s="176"/>
      <c r="W35" s="175"/>
      <c r="X35" s="176"/>
      <c r="Y35" s="154"/>
      <c r="Z35" s="153"/>
      <c r="AA35" s="153"/>
    </row>
    <row r="36" spans="1:27" ht="12.75">
      <c r="A36" s="3" t="s">
        <v>71</v>
      </c>
      <c r="B36" s="174">
        <f>SUM(C36:Y36)</f>
        <v>2163329.87</v>
      </c>
      <c r="C36" s="175">
        <v>54225.969999999994</v>
      </c>
      <c r="D36" s="174"/>
      <c r="E36" s="175">
        <v>64034.36</v>
      </c>
      <c r="F36" s="176"/>
      <c r="G36" s="177">
        <v>506559.65</v>
      </c>
      <c r="H36" s="176"/>
      <c r="I36" s="175">
        <v>95656.06</v>
      </c>
      <c r="J36" s="176"/>
      <c r="K36" s="177">
        <v>218489.51</v>
      </c>
      <c r="L36" s="176"/>
      <c r="M36" s="177">
        <v>791379.5700000001</v>
      </c>
      <c r="N36" s="176"/>
      <c r="O36" s="154">
        <v>0</v>
      </c>
      <c r="P36" s="176"/>
      <c r="Q36" s="175">
        <v>0</v>
      </c>
      <c r="R36" s="176"/>
      <c r="S36" s="175">
        <v>10815.71</v>
      </c>
      <c r="T36" s="176"/>
      <c r="U36" s="175">
        <v>0</v>
      </c>
      <c r="V36" s="176"/>
      <c r="W36" s="175">
        <v>0</v>
      </c>
      <c r="X36" s="176"/>
      <c r="Y36" s="175">
        <v>422169.04000000004</v>
      </c>
      <c r="Z36" s="137"/>
      <c r="AA36" s="137"/>
    </row>
    <row r="37" spans="1:27" ht="12.75">
      <c r="A37" s="3" t="s">
        <v>72</v>
      </c>
      <c r="B37" s="174">
        <f>SUM(C37:Y37)</f>
        <v>13899730.639999997</v>
      </c>
      <c r="C37" s="175">
        <v>352257.43999999994</v>
      </c>
      <c r="D37" s="174"/>
      <c r="E37" s="175">
        <v>567726.34</v>
      </c>
      <c r="F37" s="176"/>
      <c r="G37" s="177">
        <v>3889870.94</v>
      </c>
      <c r="H37" s="176"/>
      <c r="I37" s="175">
        <v>582338.4099999999</v>
      </c>
      <c r="J37" s="176"/>
      <c r="K37" s="177">
        <v>602997.6799999999</v>
      </c>
      <c r="L37" s="176"/>
      <c r="M37" s="177">
        <v>4063094.16</v>
      </c>
      <c r="N37" s="176"/>
      <c r="O37" s="175">
        <v>0</v>
      </c>
      <c r="P37" s="176"/>
      <c r="Q37" s="175">
        <v>5842.5</v>
      </c>
      <c r="R37" s="176"/>
      <c r="S37" s="175">
        <v>67129.18000000001</v>
      </c>
      <c r="T37" s="176"/>
      <c r="U37" s="175">
        <v>223237.29</v>
      </c>
      <c r="V37" s="176"/>
      <c r="W37" s="175">
        <v>1279000</v>
      </c>
      <c r="X37" s="176"/>
      <c r="Y37" s="175">
        <v>2266236.6999999997</v>
      </c>
      <c r="Z37" s="137"/>
      <c r="AA37" s="137"/>
    </row>
    <row r="38" spans="1:27" ht="12.75">
      <c r="A38" s="3" t="s">
        <v>73</v>
      </c>
      <c r="B38" s="174">
        <f>SUM(C38:Y38)</f>
        <v>10691676.220000003</v>
      </c>
      <c r="C38" s="175">
        <v>317687.05</v>
      </c>
      <c r="D38" s="174"/>
      <c r="E38" s="175">
        <v>2359.13</v>
      </c>
      <c r="F38" s="176"/>
      <c r="G38" s="177">
        <v>3749821.1300000004</v>
      </c>
      <c r="H38" s="176"/>
      <c r="I38" s="175">
        <v>502111.29</v>
      </c>
      <c r="J38" s="176"/>
      <c r="K38" s="177">
        <v>776079.95</v>
      </c>
      <c r="L38" s="176"/>
      <c r="M38" s="177">
        <v>2878223.77</v>
      </c>
      <c r="N38" s="176"/>
      <c r="O38" s="175">
        <v>0</v>
      </c>
      <c r="P38" s="179"/>
      <c r="Q38" s="180">
        <v>1247.75</v>
      </c>
      <c r="R38" s="179"/>
      <c r="S38" s="180">
        <v>234501.58000000002</v>
      </c>
      <c r="T38" s="179"/>
      <c r="U38" s="180">
        <v>2676.89</v>
      </c>
      <c r="V38" s="176"/>
      <c r="W38" s="177">
        <v>0</v>
      </c>
      <c r="X38" s="176"/>
      <c r="Y38" s="175">
        <v>2226967.6800000016</v>
      </c>
      <c r="Z38" s="137"/>
      <c r="AA38" s="137"/>
    </row>
    <row r="39" spans="1:27" ht="12.75">
      <c r="A39" s="8" t="s">
        <v>74</v>
      </c>
      <c r="B39" s="181">
        <f>SUM(C39:Y39)</f>
        <v>6203995.8100000005</v>
      </c>
      <c r="C39" s="182">
        <v>43314.26</v>
      </c>
      <c r="D39" s="181"/>
      <c r="E39" s="182">
        <v>136993.92</v>
      </c>
      <c r="F39" s="183"/>
      <c r="G39" s="184">
        <v>2289790.46</v>
      </c>
      <c r="H39" s="183"/>
      <c r="I39" s="182">
        <v>534346.35</v>
      </c>
      <c r="J39" s="183"/>
      <c r="K39" s="184">
        <v>368713.7</v>
      </c>
      <c r="L39" s="183"/>
      <c r="M39" s="184">
        <v>1443930.5799999998</v>
      </c>
      <c r="N39" s="183"/>
      <c r="O39" s="185">
        <v>0</v>
      </c>
      <c r="P39" s="183"/>
      <c r="Q39" s="182">
        <v>46561.12</v>
      </c>
      <c r="R39" s="183"/>
      <c r="S39" s="182">
        <v>122016.55</v>
      </c>
      <c r="T39" s="183"/>
      <c r="U39" s="182">
        <v>5215.85</v>
      </c>
      <c r="V39" s="183"/>
      <c r="W39" s="184">
        <v>0</v>
      </c>
      <c r="X39" s="183"/>
      <c r="Y39" s="182">
        <v>1213113.0200000003</v>
      </c>
      <c r="Z39" s="138"/>
      <c r="AA39" s="138"/>
    </row>
    <row r="40" ht="12.75">
      <c r="A40" s="3" t="s">
        <v>200</v>
      </c>
    </row>
  </sheetData>
  <sheetProtection password="C935" sheet="1" objects="1" scenarios="1"/>
  <mergeCells count="29">
    <mergeCell ref="AA7:AA9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G8:H8"/>
    <mergeCell ref="I9:J9"/>
    <mergeCell ref="I8:J8"/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K9:L9"/>
    <mergeCell ref="K8:L8"/>
    <mergeCell ref="K7:L7"/>
  </mergeCells>
  <printOptions horizontalCentered="1"/>
  <pageMargins left="0.29" right="0.25" top="0.87" bottom="0.88" header="0.67" footer="0.5"/>
  <pageSetup fitToHeight="1" fitToWidth="1" horizontalDpi="600" verticalDpi="600" orientation="landscape" r:id="rId1"/>
  <headerFooter alignWithMargins="0">
    <oddHeader>&amp;R-&amp;P--</oddHeader>
    <oddFooter>&amp;L&amp;"Arial,Italic"&amp;9MSDE-LFRO  09/2010
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A45" sqref="A45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0.140625" style="0" bestFit="1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29" t="s">
        <v>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29" t="s">
        <v>93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2.75">
      <c r="A4" s="230" t="s">
        <v>202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32" t="s">
        <v>91</v>
      </c>
      <c r="D6" s="232"/>
      <c r="E6" s="232"/>
      <c r="F6" s="232"/>
      <c r="G6" s="232"/>
      <c r="I6" s="233" t="s">
        <v>92</v>
      </c>
      <c r="J6" s="233"/>
      <c r="K6" s="233"/>
      <c r="L6" s="233"/>
      <c r="M6" s="233"/>
    </row>
    <row r="7" spans="1:13" ht="12.75">
      <c r="A7" s="3"/>
      <c r="B7" s="3"/>
      <c r="C7" s="231" t="s">
        <v>88</v>
      </c>
      <c r="D7" s="231"/>
      <c r="F7" s="231" t="s">
        <v>90</v>
      </c>
      <c r="G7" s="231"/>
      <c r="I7" s="231" t="s">
        <v>88</v>
      </c>
      <c r="J7" s="231"/>
      <c r="L7" s="231" t="s">
        <v>90</v>
      </c>
      <c r="M7" s="231"/>
    </row>
    <row r="8" spans="1:13" ht="12.75">
      <c r="A8" s="3" t="s">
        <v>115</v>
      </c>
      <c r="B8" s="3"/>
      <c r="C8" s="231" t="s">
        <v>89</v>
      </c>
      <c r="D8" s="231"/>
      <c r="F8" s="231" t="s">
        <v>89</v>
      </c>
      <c r="G8" s="231"/>
      <c r="I8" s="231" t="s">
        <v>89</v>
      </c>
      <c r="J8" s="231"/>
      <c r="L8" s="231" t="s">
        <v>89</v>
      </c>
      <c r="M8" s="231"/>
    </row>
    <row r="9" spans="1:13" ht="12.75">
      <c r="A9" t="s">
        <v>35</v>
      </c>
      <c r="C9" s="233" t="s">
        <v>87</v>
      </c>
      <c r="D9" s="233"/>
      <c r="F9" s="233" t="s">
        <v>87</v>
      </c>
      <c r="G9" s="233"/>
      <c r="I9" s="233" t="s">
        <v>87</v>
      </c>
      <c r="J9" s="233"/>
      <c r="L9" s="233" t="s">
        <v>87</v>
      </c>
      <c r="M9" s="233"/>
    </row>
    <row r="10" spans="1:13" ht="13.5" thickBot="1">
      <c r="A10" s="4" t="s">
        <v>116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17" t="s">
        <v>82</v>
      </c>
    </row>
    <row r="11" spans="1:13" ht="12.75">
      <c r="A11" s="75" t="s">
        <v>76</v>
      </c>
      <c r="B11" s="75"/>
      <c r="C11" s="65">
        <f>+F11+Tbl1!G10</f>
        <v>13013.071210012646</v>
      </c>
      <c r="D11" s="66"/>
      <c r="E11" s="66"/>
      <c r="F11" s="66">
        <f>+Tbl3!B10</f>
        <v>12267.505776149868</v>
      </c>
      <c r="G11" s="66"/>
      <c r="H11" s="66"/>
      <c r="I11" s="67">
        <f>+C11-Tbl3!AC10</f>
        <v>12414.422067532934</v>
      </c>
      <c r="J11" s="66"/>
      <c r="K11" s="66"/>
      <c r="L11" s="67">
        <f>+Tbl3!B10-Tbl3!AC10</f>
        <v>11668.856633670157</v>
      </c>
      <c r="M11" s="66"/>
    </row>
    <row r="12" spans="1:12" ht="12.75">
      <c r="A12" s="3"/>
      <c r="B12" s="3"/>
      <c r="C12" s="12"/>
      <c r="L12" s="22"/>
    </row>
    <row r="13" spans="1:13" ht="12.75">
      <c r="A13" s="3" t="s">
        <v>52</v>
      </c>
      <c r="B13" s="3"/>
      <c r="C13" s="11">
        <f>+F13+Tbl1!G12</f>
        <v>13250.513655469209</v>
      </c>
      <c r="D13">
        <f>RANK(C13,C$13:C$40)</f>
        <v>7</v>
      </c>
      <c r="F13" s="1">
        <f>+Tbl3!B12</f>
        <v>12497.270927497126</v>
      </c>
      <c r="G13">
        <f>RANK(F13,F$13:F$40)</f>
        <v>7</v>
      </c>
      <c r="I13" s="23">
        <f>+C13-Tbl3!AC12</f>
        <v>12609.537978437556</v>
      </c>
      <c r="J13">
        <f>RANK(I13,I$13:I$40)</f>
        <v>7</v>
      </c>
      <c r="L13" s="10">
        <f>+Tbl3!B12-Tbl3!AC12</f>
        <v>11856.295250465473</v>
      </c>
      <c r="M13">
        <f>RANK(L13,L$13:L$40)</f>
        <v>7</v>
      </c>
    </row>
    <row r="14" spans="1:13" ht="12.75">
      <c r="A14" s="3" t="s">
        <v>53</v>
      </c>
      <c r="B14" s="3"/>
      <c r="C14" s="11">
        <f>+F14+Tbl1!G13</f>
        <v>12178.397961017714</v>
      </c>
      <c r="D14">
        <f aca="true" t="shared" si="0" ref="D14:D40">RANK(C14,C$13:C$40)</f>
        <v>11</v>
      </c>
      <c r="F14" s="1">
        <f>+Tbl3!B13</f>
        <v>11483.956162954568</v>
      </c>
      <c r="G14">
        <f aca="true" t="shared" si="1" ref="G14:G40">RANK(F14,F$13:F$40)</f>
        <v>11</v>
      </c>
      <c r="I14" s="23">
        <f>+C14-Tbl3!AC13</f>
        <v>11651.534941538826</v>
      </c>
      <c r="J14">
        <f aca="true" t="shared" si="2" ref="J14:J40">RANK(I14,I$13:I$40)</f>
        <v>11</v>
      </c>
      <c r="L14" s="10">
        <f>+Tbl3!B13-Tbl3!AC13</f>
        <v>10957.093143475679</v>
      </c>
      <c r="M14">
        <f aca="true" t="shared" si="3" ref="M14:M40">RANK(L14,L$13:L$40)</f>
        <v>11</v>
      </c>
    </row>
    <row r="15" spans="1:13" ht="12.75">
      <c r="A15" s="3" t="s">
        <v>75</v>
      </c>
      <c r="B15" s="3"/>
      <c r="C15" s="11">
        <f>+F15+Tbl1!G14</f>
        <v>14332.031822584702</v>
      </c>
      <c r="D15">
        <f t="shared" si="0"/>
        <v>4</v>
      </c>
      <c r="F15" s="1">
        <f>+Tbl3!B14</f>
        <v>13568.60557853509</v>
      </c>
      <c r="G15">
        <f t="shared" si="1"/>
        <v>4</v>
      </c>
      <c r="I15" s="23">
        <f>+C15-Tbl3!AC14</f>
        <v>13897.59234483161</v>
      </c>
      <c r="J15">
        <f t="shared" si="2"/>
        <v>3</v>
      </c>
      <c r="L15" s="10">
        <f>+Tbl3!B14-Tbl3!AC14</f>
        <v>13134.166100781998</v>
      </c>
      <c r="M15">
        <f t="shared" si="3"/>
        <v>3</v>
      </c>
    </row>
    <row r="16" spans="1:13" ht="12.75">
      <c r="A16" s="3" t="s">
        <v>54</v>
      </c>
      <c r="B16" s="3"/>
      <c r="C16" s="11">
        <f>+F16+Tbl1!G15</f>
        <v>12235.856135221911</v>
      </c>
      <c r="D16">
        <f t="shared" si="0"/>
        <v>10</v>
      </c>
      <c r="F16" s="1">
        <f>+Tbl3!B15</f>
        <v>11515.28729009186</v>
      </c>
      <c r="G16">
        <f t="shared" si="1"/>
        <v>10</v>
      </c>
      <c r="I16" s="23">
        <f>+C16-Tbl3!AC15</f>
        <v>11767.248279859085</v>
      </c>
      <c r="J16">
        <f t="shared" si="2"/>
        <v>10</v>
      </c>
      <c r="L16" s="10">
        <f>+Tbl3!B15-Tbl3!AC15</f>
        <v>11046.679434729032</v>
      </c>
      <c r="M16">
        <f t="shared" si="3"/>
        <v>10</v>
      </c>
    </row>
    <row r="17" spans="1:13" ht="12.75">
      <c r="A17" s="3" t="s">
        <v>55</v>
      </c>
      <c r="B17" s="3"/>
      <c r="C17" s="11">
        <f>+F17+Tbl1!G16</f>
        <v>11789.349669282643</v>
      </c>
      <c r="D17">
        <f t="shared" si="0"/>
        <v>14</v>
      </c>
      <c r="F17" s="1">
        <f>+Tbl3!B16</f>
        <v>11061.77612432153</v>
      </c>
      <c r="G17">
        <f t="shared" si="1"/>
        <v>16</v>
      </c>
      <c r="I17" s="23">
        <f>+C17-Tbl3!AC16</f>
        <v>11066.694489414695</v>
      </c>
      <c r="J17">
        <f t="shared" si="2"/>
        <v>15</v>
      </c>
      <c r="L17" s="10">
        <f>+Tbl3!B16-Tbl3!AC16</f>
        <v>10339.120944453582</v>
      </c>
      <c r="M17">
        <f t="shared" si="3"/>
        <v>15</v>
      </c>
    </row>
    <row r="18" spans="1:12" ht="12.75">
      <c r="A18" s="3"/>
      <c r="B18" s="3"/>
      <c r="C18" s="11"/>
      <c r="F18" s="1"/>
      <c r="I18" s="23"/>
      <c r="L18" s="10"/>
    </row>
    <row r="19" spans="1:13" ht="12.75">
      <c r="A19" s="3" t="s">
        <v>56</v>
      </c>
      <c r="B19" s="3"/>
      <c r="C19" s="11">
        <f>+F19+Tbl1!G18</f>
        <v>11154.108381276152</v>
      </c>
      <c r="D19">
        <f t="shared" si="0"/>
        <v>24</v>
      </c>
      <c r="F19" s="1">
        <f>+Tbl3!B18</f>
        <v>10463.63225306336</v>
      </c>
      <c r="G19">
        <f t="shared" si="1"/>
        <v>24</v>
      </c>
      <c r="I19" s="23">
        <f>+C19-Tbl3!AC18</f>
        <v>10483.193744396294</v>
      </c>
      <c r="J19">
        <f t="shared" si="2"/>
        <v>24</v>
      </c>
      <c r="L19" s="10">
        <f>+Tbl3!B18-Tbl3!AC18</f>
        <v>9792.717616183503</v>
      </c>
      <c r="M19">
        <f t="shared" si="3"/>
        <v>24</v>
      </c>
    </row>
    <row r="20" spans="1:13" ht="12.75">
      <c r="A20" s="3" t="s">
        <v>57</v>
      </c>
      <c r="B20" s="3"/>
      <c r="C20" s="11">
        <f>+F20+Tbl1!G19</f>
        <v>11670.758133639183</v>
      </c>
      <c r="D20">
        <f t="shared" si="0"/>
        <v>17</v>
      </c>
      <c r="F20" s="1">
        <f>+Tbl3!B19</f>
        <v>10993.07412363542</v>
      </c>
      <c r="G20">
        <f t="shared" si="1"/>
        <v>17</v>
      </c>
      <c r="I20" s="23">
        <f>+C20-Tbl3!AC19</f>
        <v>10985.686034163318</v>
      </c>
      <c r="J20">
        <f t="shared" si="2"/>
        <v>16</v>
      </c>
      <c r="L20" s="10">
        <f>+Tbl3!B19-Tbl3!AC19</f>
        <v>10308.002024159556</v>
      </c>
      <c r="M20">
        <f t="shared" si="3"/>
        <v>17</v>
      </c>
    </row>
    <row r="21" spans="1:13" ht="12.75">
      <c r="A21" s="3" t="s">
        <v>58</v>
      </c>
      <c r="B21" s="3"/>
      <c r="C21" s="11">
        <f>+F21+Tbl1!G20</f>
        <v>11431.301255284765</v>
      </c>
      <c r="D21">
        <f t="shared" si="0"/>
        <v>19</v>
      </c>
      <c r="F21" s="1">
        <f>+Tbl3!B20</f>
        <v>10732.786942064093</v>
      </c>
      <c r="G21">
        <f t="shared" si="1"/>
        <v>20</v>
      </c>
      <c r="I21" s="23">
        <f>+C21-Tbl3!AC20</f>
        <v>10870.319940502426</v>
      </c>
      <c r="J21">
        <f t="shared" si="2"/>
        <v>18</v>
      </c>
      <c r="L21" s="10">
        <f>+Tbl3!B20-Tbl3!AC20</f>
        <v>10171.805627281754</v>
      </c>
      <c r="M21">
        <f t="shared" si="3"/>
        <v>19</v>
      </c>
    </row>
    <row r="22" spans="1:13" ht="12.75">
      <c r="A22" s="3" t="s">
        <v>59</v>
      </c>
      <c r="B22" s="3"/>
      <c r="C22" s="11">
        <f>+F22+Tbl1!G21</f>
        <v>11785.746145791649</v>
      </c>
      <c r="D22">
        <f t="shared" si="0"/>
        <v>15</v>
      </c>
      <c r="F22" s="1">
        <f>+Tbl3!B21</f>
        <v>11138.609790230805</v>
      </c>
      <c r="G22">
        <f t="shared" si="1"/>
        <v>14</v>
      </c>
      <c r="I22" s="23">
        <f>+C22-Tbl3!AC21</f>
        <v>10979.358070999215</v>
      </c>
      <c r="J22">
        <f t="shared" si="2"/>
        <v>17</v>
      </c>
      <c r="L22" s="10">
        <f>+Tbl3!B21-Tbl3!AC21</f>
        <v>10332.22171543837</v>
      </c>
      <c r="M22">
        <f t="shared" si="3"/>
        <v>16</v>
      </c>
    </row>
    <row r="23" spans="1:13" ht="12.75">
      <c r="A23" s="3" t="s">
        <v>60</v>
      </c>
      <c r="B23" s="3"/>
      <c r="C23" s="11">
        <f>+F23+Tbl1!G22</f>
        <v>12563.711808001446</v>
      </c>
      <c r="D23">
        <f t="shared" si="0"/>
        <v>9</v>
      </c>
      <c r="F23" s="1">
        <f>+Tbl3!B22</f>
        <v>11853.403400162559</v>
      </c>
      <c r="G23">
        <f t="shared" si="1"/>
        <v>9</v>
      </c>
      <c r="I23" s="23">
        <f>+C23-Tbl3!AC22</f>
        <v>11904.80686354195</v>
      </c>
      <c r="J23">
        <f t="shared" si="2"/>
        <v>9</v>
      </c>
      <c r="L23" s="10">
        <f>+Tbl3!B22-Tbl3!AC22</f>
        <v>11194.498455703062</v>
      </c>
      <c r="M23">
        <f t="shared" si="3"/>
        <v>9</v>
      </c>
    </row>
    <row r="24" spans="1:12" ht="12.75">
      <c r="A24" s="3"/>
      <c r="B24" s="3"/>
      <c r="C24" s="11"/>
      <c r="F24" s="1"/>
      <c r="I24" s="23"/>
      <c r="L24" s="10"/>
    </row>
    <row r="25" spans="1:13" ht="12.75">
      <c r="A25" s="3" t="s">
        <v>61</v>
      </c>
      <c r="B25" s="3"/>
      <c r="C25" s="11">
        <f>+F25+Tbl1!G24</f>
        <v>11719.204364608744</v>
      </c>
      <c r="D25">
        <f t="shared" si="0"/>
        <v>16</v>
      </c>
      <c r="F25" s="1">
        <f>+Tbl3!B24</f>
        <v>11062.064218247915</v>
      </c>
      <c r="G25">
        <f t="shared" si="1"/>
        <v>15</v>
      </c>
      <c r="I25" s="23">
        <f>+C25-Tbl3!AC24</f>
        <v>11303.47423854668</v>
      </c>
      <c r="J25">
        <f t="shared" si="2"/>
        <v>13</v>
      </c>
      <c r="L25" s="10">
        <f>+Tbl3!B24-Tbl3!AC24</f>
        <v>10646.33409218585</v>
      </c>
      <c r="M25">
        <f t="shared" si="3"/>
        <v>13</v>
      </c>
    </row>
    <row r="26" spans="1:13" ht="12.75">
      <c r="A26" s="3" t="s">
        <v>62</v>
      </c>
      <c r="B26" s="3"/>
      <c r="C26" s="11">
        <f>+F26+Tbl1!G25</f>
        <v>12092.767930823175</v>
      </c>
      <c r="D26">
        <f t="shared" si="0"/>
        <v>12</v>
      </c>
      <c r="F26" s="1">
        <f>+Tbl3!B25</f>
        <v>11352.801066702978</v>
      </c>
      <c r="G26">
        <f t="shared" si="1"/>
        <v>12</v>
      </c>
      <c r="I26" s="23">
        <f>+C26-Tbl3!AC25</f>
        <v>11173.091173600234</v>
      </c>
      <c r="J26">
        <f t="shared" si="2"/>
        <v>14</v>
      </c>
      <c r="L26" s="10">
        <f>+Tbl3!B25-Tbl3!AC25</f>
        <v>10433.124309480037</v>
      </c>
      <c r="M26">
        <f t="shared" si="3"/>
        <v>14</v>
      </c>
    </row>
    <row r="27" spans="1:13" ht="12.75">
      <c r="A27" s="3" t="s">
        <v>63</v>
      </c>
      <c r="B27" s="3"/>
      <c r="C27" s="11">
        <f>+F27+Tbl1!G26</f>
        <v>11541.572850838389</v>
      </c>
      <c r="D27">
        <f t="shared" si="0"/>
        <v>18</v>
      </c>
      <c r="F27" s="1">
        <f>+Tbl3!B26</f>
        <v>10856.134171507441</v>
      </c>
      <c r="G27">
        <f t="shared" si="1"/>
        <v>18</v>
      </c>
      <c r="I27" s="23">
        <f>+C27-Tbl3!AC26</f>
        <v>10832.227593587604</v>
      </c>
      <c r="J27">
        <f t="shared" si="2"/>
        <v>20</v>
      </c>
      <c r="L27" s="10">
        <f>+Tbl3!B26-Tbl3!AC26</f>
        <v>10146.788914256656</v>
      </c>
      <c r="M27">
        <f t="shared" si="3"/>
        <v>20</v>
      </c>
    </row>
    <row r="28" spans="1:13" ht="12.75">
      <c r="A28" s="3" t="s">
        <v>64</v>
      </c>
      <c r="B28" s="3"/>
      <c r="C28" s="11">
        <f>+F28+Tbl1!G27</f>
        <v>14166.281963868489</v>
      </c>
      <c r="D28">
        <f t="shared" si="0"/>
        <v>6</v>
      </c>
      <c r="F28" s="1">
        <f>+Tbl3!B27</f>
        <v>13328.680283972744</v>
      </c>
      <c r="G28">
        <f t="shared" si="1"/>
        <v>6</v>
      </c>
      <c r="I28" s="23">
        <f>+C28-Tbl3!AC27</f>
        <v>13534.35854956329</v>
      </c>
      <c r="J28">
        <f t="shared" si="2"/>
        <v>5</v>
      </c>
      <c r="L28" s="10">
        <f>+Tbl3!B27-Tbl3!AC27</f>
        <v>12696.756869667546</v>
      </c>
      <c r="M28">
        <f t="shared" si="3"/>
        <v>5</v>
      </c>
    </row>
    <row r="29" spans="1:13" ht="12.75">
      <c r="A29" s="3" t="s">
        <v>65</v>
      </c>
      <c r="B29" s="3"/>
      <c r="C29" s="11">
        <f>+F29+Tbl1!G28</f>
        <v>14489.922108332314</v>
      </c>
      <c r="D29">
        <f t="shared" si="0"/>
        <v>3</v>
      </c>
      <c r="F29" s="1">
        <f>+Tbl3!B28</f>
        <v>13652.043898749153</v>
      </c>
      <c r="G29">
        <f t="shared" si="1"/>
        <v>3</v>
      </c>
      <c r="I29" s="23">
        <f>+C29-Tbl3!AC28</f>
        <v>13545.86121835232</v>
      </c>
      <c r="J29">
        <f t="shared" si="2"/>
        <v>4</v>
      </c>
      <c r="L29" s="10">
        <f>+Tbl3!B28-Tbl3!AC28</f>
        <v>12707.983008769159</v>
      </c>
      <c r="M29">
        <f t="shared" si="3"/>
        <v>4</v>
      </c>
    </row>
    <row r="30" spans="1:12" ht="12.75">
      <c r="A30" s="3"/>
      <c r="B30" s="3"/>
      <c r="C30" s="11"/>
      <c r="F30" s="1"/>
      <c r="I30" s="23"/>
      <c r="L30" s="10"/>
    </row>
    <row r="31" spans="1:13" ht="12.75">
      <c r="A31" s="128" t="s">
        <v>157</v>
      </c>
      <c r="B31" s="3"/>
      <c r="C31" s="11">
        <f>+F31+Tbl1!G30</f>
        <v>14968.880847731429</v>
      </c>
      <c r="D31">
        <f t="shared" si="0"/>
        <v>2</v>
      </c>
      <c r="F31" s="1">
        <f>+Tbl3!B30</f>
        <v>14066.701130216537</v>
      </c>
      <c r="G31">
        <f t="shared" si="1"/>
        <v>2</v>
      </c>
      <c r="I31" s="23">
        <f>+C31-Tbl3!AC30</f>
        <v>14371.606349245114</v>
      </c>
      <c r="J31">
        <f t="shared" si="2"/>
        <v>2</v>
      </c>
      <c r="L31" s="10">
        <f>+Tbl3!B30-Tbl3!AC30</f>
        <v>13469.426631730223</v>
      </c>
      <c r="M31">
        <f t="shared" si="3"/>
        <v>2</v>
      </c>
    </row>
    <row r="32" spans="1:13" ht="12.75">
      <c r="A32" s="3" t="s">
        <v>67</v>
      </c>
      <c r="B32" s="3"/>
      <c r="C32" s="11">
        <f>+F32+Tbl1!G31</f>
        <v>13183.174566977083</v>
      </c>
      <c r="D32">
        <f t="shared" si="0"/>
        <v>8</v>
      </c>
      <c r="F32" s="1">
        <f>+Tbl3!B31</f>
        <v>12476.426553478293</v>
      </c>
      <c r="G32">
        <f t="shared" si="1"/>
        <v>8</v>
      </c>
      <c r="I32" s="23">
        <f>+C32-Tbl3!AC31</f>
        <v>12441.328227879334</v>
      </c>
      <c r="J32">
        <f t="shared" si="2"/>
        <v>8</v>
      </c>
      <c r="L32" s="10">
        <f>+Tbl3!B31-Tbl3!AC31</f>
        <v>11734.580214380545</v>
      </c>
      <c r="M32">
        <f t="shared" si="3"/>
        <v>8</v>
      </c>
    </row>
    <row r="33" spans="1:13" ht="12.75">
      <c r="A33" s="3" t="s">
        <v>68</v>
      </c>
      <c r="B33" s="3"/>
      <c r="C33" s="11">
        <f>+F33+Tbl1!G32</f>
        <v>11272.520922459893</v>
      </c>
      <c r="D33">
        <f t="shared" si="0"/>
        <v>22</v>
      </c>
      <c r="F33" s="1">
        <f>+Tbl3!B32</f>
        <v>10654.373575285728</v>
      </c>
      <c r="G33">
        <f t="shared" si="1"/>
        <v>21</v>
      </c>
      <c r="I33" s="23">
        <f>+C33-Tbl3!AC32</f>
        <v>10519.421043042885</v>
      </c>
      <c r="J33">
        <f t="shared" si="2"/>
        <v>23</v>
      </c>
      <c r="L33" s="10">
        <f>+Tbl3!B32-Tbl3!AC32</f>
        <v>9901.27369586872</v>
      </c>
      <c r="M33">
        <f t="shared" si="3"/>
        <v>23</v>
      </c>
    </row>
    <row r="34" spans="1:13" ht="12.75">
      <c r="A34" s="3" t="s">
        <v>69</v>
      </c>
      <c r="B34" s="3"/>
      <c r="C34" s="11">
        <f>+F34+Tbl1!G33</f>
        <v>11386.413475546304</v>
      </c>
      <c r="D34">
        <f t="shared" si="0"/>
        <v>20</v>
      </c>
      <c r="F34" s="1">
        <f>+Tbl3!B33</f>
        <v>10738.3758112359</v>
      </c>
      <c r="G34">
        <f t="shared" si="1"/>
        <v>19</v>
      </c>
      <c r="I34" s="23">
        <f>+C34-Tbl3!AC33</f>
        <v>10586.516292894134</v>
      </c>
      <c r="J34">
        <f t="shared" si="2"/>
        <v>22</v>
      </c>
      <c r="L34" s="10">
        <f>+Tbl3!B33-Tbl3!AC33</f>
        <v>9938.478628583729</v>
      </c>
      <c r="M34">
        <f t="shared" si="3"/>
        <v>22</v>
      </c>
    </row>
    <row r="35" spans="1:13" ht="12.75">
      <c r="A35" s="3" t="s">
        <v>70</v>
      </c>
      <c r="B35" s="3"/>
      <c r="C35" s="11">
        <f>+F35+Tbl1!G34</f>
        <v>14239.571623327443</v>
      </c>
      <c r="D35">
        <f t="shared" si="0"/>
        <v>5</v>
      </c>
      <c r="F35" s="1">
        <f>+Tbl3!B34</f>
        <v>13455.390139575144</v>
      </c>
      <c r="G35">
        <f t="shared" si="1"/>
        <v>5</v>
      </c>
      <c r="I35" s="23">
        <f>+C35-Tbl3!AC34</f>
        <v>13276.740274822376</v>
      </c>
      <c r="J35">
        <f t="shared" si="2"/>
        <v>6</v>
      </c>
      <c r="L35" s="10">
        <f>+Tbl3!B34-Tbl3!AC34</f>
        <v>12492.558791070076</v>
      </c>
      <c r="M35">
        <f t="shared" si="3"/>
        <v>6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11159.501535690366</v>
      </c>
      <c r="D37">
        <f t="shared" si="0"/>
        <v>23</v>
      </c>
      <c r="F37" s="1">
        <f>+Tbl3!B36</f>
        <v>10492.783525390849</v>
      </c>
      <c r="G37">
        <f t="shared" si="1"/>
        <v>23</v>
      </c>
      <c r="I37" s="23">
        <f>+C37-Tbl3!AC36</f>
        <v>10642.295420640601</v>
      </c>
      <c r="J37">
        <f t="shared" si="2"/>
        <v>21</v>
      </c>
      <c r="L37" s="10">
        <f>+Tbl3!B36-Tbl3!AC36</f>
        <v>9975.577410341084</v>
      </c>
      <c r="M37">
        <f t="shared" si="3"/>
        <v>21</v>
      </c>
    </row>
    <row r="38" spans="1:13" ht="12.75">
      <c r="A38" s="3" t="s">
        <v>72</v>
      </c>
      <c r="B38" s="3"/>
      <c r="C38" s="11">
        <f>+F38+Tbl1!G37</f>
        <v>11276.205135611362</v>
      </c>
      <c r="D38">
        <f t="shared" si="0"/>
        <v>21</v>
      </c>
      <c r="F38" s="1">
        <f>+Tbl3!B37</f>
        <v>10652.577630762727</v>
      </c>
      <c r="G38">
        <f t="shared" si="1"/>
        <v>22</v>
      </c>
      <c r="I38" s="23">
        <f>+C38-Tbl3!AC37</f>
        <v>10859.390061274331</v>
      </c>
      <c r="J38">
        <f t="shared" si="2"/>
        <v>19</v>
      </c>
      <c r="L38" s="10">
        <f>+Tbl3!B37-Tbl3!AC37</f>
        <v>10235.762556425696</v>
      </c>
      <c r="M38">
        <f t="shared" si="3"/>
        <v>18</v>
      </c>
    </row>
    <row r="39" spans="1:13" ht="12.75">
      <c r="A39" s="3" t="s">
        <v>73</v>
      </c>
      <c r="B39" s="3"/>
      <c r="C39" s="11">
        <f>+F39+Tbl1!G38</f>
        <v>12053.764281300068</v>
      </c>
      <c r="D39">
        <f t="shared" si="0"/>
        <v>13</v>
      </c>
      <c r="F39" s="1">
        <f>+Tbl3!B38</f>
        <v>11331.196955727257</v>
      </c>
      <c r="G39">
        <f t="shared" si="1"/>
        <v>13</v>
      </c>
      <c r="I39" s="23">
        <f>+C39-Tbl3!AC38</f>
        <v>11500.467420975485</v>
      </c>
      <c r="J39">
        <f t="shared" si="2"/>
        <v>12</v>
      </c>
      <c r="L39" s="10">
        <f>+Tbl3!B38-Tbl3!AC38</f>
        <v>10777.900095402674</v>
      </c>
      <c r="M39">
        <f t="shared" si="3"/>
        <v>12</v>
      </c>
    </row>
    <row r="40" spans="1:13" ht="12.75">
      <c r="A40" s="8" t="s">
        <v>74</v>
      </c>
      <c r="B40" s="8"/>
      <c r="C40" s="28">
        <f>+F40+Tbl1!G39</f>
        <v>15497.588828859423</v>
      </c>
      <c r="D40" s="8">
        <f t="shared" si="0"/>
        <v>1</v>
      </c>
      <c r="E40" s="8"/>
      <c r="F40" s="9">
        <f>+Tbl3!B39</f>
        <v>14605.75547751725</v>
      </c>
      <c r="G40" s="8">
        <f t="shared" si="1"/>
        <v>1</v>
      </c>
      <c r="H40" s="8"/>
      <c r="I40" s="29">
        <f>+C40-Tbl3!AC39</f>
        <v>14650.564376456787</v>
      </c>
      <c r="J40" s="8">
        <f t="shared" si="2"/>
        <v>1</v>
      </c>
      <c r="K40" s="8"/>
      <c r="L40" s="28">
        <f>+Tbl3!B39-Tbl3!AC39</f>
        <v>13758.731025114614</v>
      </c>
      <c r="M40" s="8">
        <f t="shared" si="3"/>
        <v>1</v>
      </c>
    </row>
    <row r="41" spans="1:12" ht="12.75">
      <c r="A41" s="3" t="s">
        <v>191</v>
      </c>
      <c r="B41" s="3"/>
      <c r="C41" s="11"/>
      <c r="F41" s="1"/>
      <c r="I41" s="23"/>
      <c r="L41" s="10"/>
    </row>
    <row r="42" spans="1:12" ht="12.75">
      <c r="A42" s="3" t="s">
        <v>105</v>
      </c>
      <c r="B42" s="3"/>
      <c r="C42" s="11"/>
      <c r="F42" s="1"/>
      <c r="I42" s="23"/>
      <c r="L42" s="10"/>
    </row>
    <row r="43" spans="1:12" ht="12.75">
      <c r="A43" s="3" t="s">
        <v>149</v>
      </c>
      <c r="B43" s="3"/>
      <c r="C43" s="11"/>
      <c r="F43" s="1"/>
      <c r="I43" s="23"/>
      <c r="L43" s="10"/>
    </row>
    <row r="44" spans="1:12" ht="12.75">
      <c r="A44" t="s">
        <v>163</v>
      </c>
      <c r="L44" s="10"/>
    </row>
  </sheetData>
  <sheetProtection password="C935" sheet="1" objects="1" scenarios="1"/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F7:G7"/>
    <mergeCell ref="F9:G9"/>
    <mergeCell ref="C8:D8"/>
    <mergeCell ref="C9:D9"/>
    <mergeCell ref="F8:G8"/>
    <mergeCell ref="L8:M8"/>
    <mergeCell ref="L9:M9"/>
    <mergeCell ref="I8:J8"/>
    <mergeCell ref="I9:J9"/>
  </mergeCells>
  <printOptions horizontalCentered="1"/>
  <pageMargins left="0.71" right="0.76" top="0.87" bottom="0.56" header="0.67" footer="0.36"/>
  <pageSetup horizontalDpi="600" verticalDpi="600" orientation="landscape" scale="90" r:id="rId1"/>
  <headerFooter scaleWithDoc="0">
    <oddFooter>&amp;L&amp;"Arial,Italic"&amp;9MSDE-LFRO  09/ 2010&amp;C- 2 -&amp;R&amp;"Arial,Italic"&amp;9Selected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zoomScalePageLayoutView="0" workbookViewId="0" topLeftCell="N4">
      <selection activeCell="Z36" sqref="Z36"/>
    </sheetView>
  </sheetViews>
  <sheetFormatPr defaultColWidth="9.140625" defaultRowHeight="12.75"/>
  <cols>
    <col min="1" max="1" width="14.140625" style="3" customWidth="1"/>
    <col min="2" max="2" width="11.71093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9.0039062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31" t="s">
        <v>101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3" spans="1:42" ht="12.75">
      <c r="A3" s="230" t="s">
        <v>203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6"/>
      <c r="AO3" s="16"/>
      <c r="AP3" s="13"/>
    </row>
    <row r="4" spans="1:42" ht="12.75">
      <c r="A4" s="231" t="s">
        <v>192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34"/>
      <c r="C6" s="234"/>
      <c r="D6" s="6"/>
      <c r="E6" s="3"/>
      <c r="F6" s="3"/>
      <c r="G6" s="3"/>
      <c r="H6" s="234" t="s">
        <v>26</v>
      </c>
      <c r="I6" s="234"/>
      <c r="J6" s="3"/>
      <c r="K6" s="234" t="s">
        <v>27</v>
      </c>
      <c r="L6" s="234"/>
      <c r="M6" s="3"/>
      <c r="N6" s="234" t="s">
        <v>30</v>
      </c>
      <c r="O6" s="234"/>
      <c r="P6" s="3"/>
      <c r="Q6" s="234" t="s">
        <v>32</v>
      </c>
      <c r="R6" s="234"/>
      <c r="S6" s="6"/>
      <c r="T6" s="3"/>
      <c r="U6" s="3"/>
      <c r="V6" s="3"/>
      <c r="W6" s="234" t="s">
        <v>36</v>
      </c>
      <c r="X6" s="234"/>
      <c r="Y6" s="6"/>
      <c r="Z6" s="3"/>
      <c r="AA6" s="3"/>
      <c r="AB6" s="3"/>
      <c r="AC6" s="234" t="s">
        <v>36</v>
      </c>
      <c r="AD6" s="234"/>
      <c r="AE6" s="6"/>
      <c r="AF6" s="3"/>
      <c r="AG6" s="3"/>
      <c r="AH6" s="3"/>
      <c r="AI6" s="234"/>
      <c r="AJ6" s="234"/>
      <c r="AK6" s="6"/>
      <c r="AL6" s="3"/>
      <c r="AM6" s="3"/>
    </row>
    <row r="7" spans="1:39" ht="12.75">
      <c r="A7" s="3" t="s">
        <v>115</v>
      </c>
      <c r="B7" s="231" t="s">
        <v>102</v>
      </c>
      <c r="C7" s="231"/>
      <c r="D7" s="6"/>
      <c r="E7" s="231" t="s">
        <v>24</v>
      </c>
      <c r="F7" s="231"/>
      <c r="G7" s="6"/>
      <c r="H7" s="231" t="s">
        <v>24</v>
      </c>
      <c r="I7" s="231"/>
      <c r="J7" s="6"/>
      <c r="K7" s="231" t="s">
        <v>29</v>
      </c>
      <c r="L7" s="231"/>
      <c r="M7" s="6"/>
      <c r="N7" s="231" t="s">
        <v>27</v>
      </c>
      <c r="O7" s="231"/>
      <c r="P7" s="6"/>
      <c r="Q7" s="231" t="s">
        <v>27</v>
      </c>
      <c r="R7" s="231"/>
      <c r="S7" s="6"/>
      <c r="T7" s="231" t="s">
        <v>34</v>
      </c>
      <c r="U7" s="231"/>
      <c r="V7" s="6"/>
      <c r="W7" s="231" t="s">
        <v>38</v>
      </c>
      <c r="X7" s="231"/>
      <c r="Y7" s="6"/>
      <c r="Z7" s="231" t="s">
        <v>40</v>
      </c>
      <c r="AA7" s="231"/>
      <c r="AB7" s="6"/>
      <c r="AC7" s="231" t="s">
        <v>41</v>
      </c>
      <c r="AD7" s="231"/>
      <c r="AE7" s="6"/>
      <c r="AF7" s="231" t="s">
        <v>43</v>
      </c>
      <c r="AG7" s="231"/>
      <c r="AH7" s="6"/>
      <c r="AI7" s="231" t="s">
        <v>104</v>
      </c>
      <c r="AJ7" s="231"/>
      <c r="AK7" s="6"/>
      <c r="AL7" s="231" t="s">
        <v>47</v>
      </c>
      <c r="AM7" s="231"/>
    </row>
    <row r="8" spans="1:39" ht="12.75">
      <c r="A8" t="s">
        <v>35</v>
      </c>
      <c r="B8" s="233" t="s">
        <v>103</v>
      </c>
      <c r="C8" s="233"/>
      <c r="D8" s="6"/>
      <c r="E8" s="233" t="s">
        <v>25</v>
      </c>
      <c r="F8" s="233"/>
      <c r="G8" s="6"/>
      <c r="H8" s="233" t="s">
        <v>25</v>
      </c>
      <c r="I8" s="233"/>
      <c r="J8" s="6"/>
      <c r="K8" s="233" t="s">
        <v>28</v>
      </c>
      <c r="L8" s="233"/>
      <c r="M8" s="6"/>
      <c r="N8" s="233" t="s">
        <v>31</v>
      </c>
      <c r="O8" s="233"/>
      <c r="P8" s="6"/>
      <c r="Q8" s="233" t="s">
        <v>33</v>
      </c>
      <c r="R8" s="233"/>
      <c r="S8" s="6"/>
      <c r="T8" s="233" t="s">
        <v>35</v>
      </c>
      <c r="U8" s="233"/>
      <c r="V8" s="6"/>
      <c r="W8" s="233" t="s">
        <v>39</v>
      </c>
      <c r="X8" s="233"/>
      <c r="Y8" s="6"/>
      <c r="Z8" s="233" t="s">
        <v>39</v>
      </c>
      <c r="AA8" s="233"/>
      <c r="AB8" s="6"/>
      <c r="AC8" s="233" t="s">
        <v>42</v>
      </c>
      <c r="AD8" s="233"/>
      <c r="AE8" s="6"/>
      <c r="AF8" s="233" t="s">
        <v>44</v>
      </c>
      <c r="AG8" s="233"/>
      <c r="AH8" s="6"/>
      <c r="AI8" s="233" t="s">
        <v>44</v>
      </c>
      <c r="AJ8" s="233"/>
      <c r="AK8" s="6"/>
      <c r="AL8" s="233" t="s">
        <v>48</v>
      </c>
      <c r="AM8" s="233"/>
    </row>
    <row r="9" spans="1:39" ht="13.5" thickBot="1">
      <c r="A9" s="4" t="s">
        <v>116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4" t="s">
        <v>76</v>
      </c>
      <c r="B10" s="73">
        <f>+E10+H10+K10+N10+Q10+T10+W10+Z10+AC10+AF10+AI10+AL10</f>
        <v>12267.505776149868</v>
      </c>
      <c r="C10" s="79"/>
      <c r="D10" s="12"/>
      <c r="E10" s="12">
        <f>'Tbl 10'!C9/Tbl11!C9</f>
        <v>358.3814335831326</v>
      </c>
      <c r="F10" s="11"/>
      <c r="G10" s="12"/>
      <c r="H10" s="12">
        <f>'Tbl 10'!D9/Tbl11!C9</f>
        <v>890.2307447404272</v>
      </c>
      <c r="I10" s="11"/>
      <c r="J10" s="12"/>
      <c r="K10" s="12">
        <f>'Tbl 10'!E9/Tbl11!C9</f>
        <v>4947.487502634589</v>
      </c>
      <c r="L10" s="11"/>
      <c r="M10" s="12"/>
      <c r="N10" s="12">
        <f>'Tbl 10'!F9/Tbl11!C9</f>
        <v>232.66674122880514</v>
      </c>
      <c r="O10" s="11"/>
      <c r="P10" s="12"/>
      <c r="Q10" s="12">
        <f>'Tbl 10'!G9/Tbl11!C9</f>
        <v>205.1141423545262</v>
      </c>
      <c r="R10" s="11"/>
      <c r="S10" s="12"/>
      <c r="T10" s="12">
        <f>'Tbl 10'!H9/Tbl11!C9</f>
        <v>1382.938138607404</v>
      </c>
      <c r="U10" s="11"/>
      <c r="V10" s="12"/>
      <c r="W10" s="12">
        <f>'Tbl 10'!I9/Tbl11!C9</f>
        <v>103.03359308323489</v>
      </c>
      <c r="X10" s="11"/>
      <c r="Y10" s="12"/>
      <c r="Z10" s="12">
        <f>'Tbl 10'!J9/Tbl11!C9</f>
        <v>70.1225820905829</v>
      </c>
      <c r="AA10" s="11"/>
      <c r="AB10" s="12"/>
      <c r="AC10" s="12">
        <f>'Tbl 10'!K9/Tbl11!C9</f>
        <v>598.6491424797109</v>
      </c>
      <c r="AD10" s="11"/>
      <c r="AE10" s="12"/>
      <c r="AF10" s="12">
        <f>'Tbl 10'!L9/Tbl11!C9</f>
        <v>870.5818421728922</v>
      </c>
      <c r="AG10" s="11"/>
      <c r="AH10" s="12"/>
      <c r="AI10" s="12">
        <f>'Tbl 10'!M9/Tbl11!C9</f>
        <v>258.9741146363777</v>
      </c>
      <c r="AJ10" s="11"/>
      <c r="AK10" s="12"/>
      <c r="AL10" s="12">
        <f>('Tbl 10'!N9-'Tbl 10'!O9)/Tbl11!C9</f>
        <v>2349.3257985381856</v>
      </c>
      <c r="AM10" s="80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12497.270927497126</v>
      </c>
      <c r="C12" s="35">
        <f>RANK(B12,B$12:B$39)</f>
        <v>7</v>
      </c>
      <c r="D12" s="35"/>
      <c r="E12" s="2">
        <f>'Tbl 10'!C11/Tbl11!C11</f>
        <v>278.05465309444435</v>
      </c>
      <c r="F12" s="35">
        <f>RANK(E12,E$12:E$39)</f>
        <v>15</v>
      </c>
      <c r="G12" s="35"/>
      <c r="H12" s="2">
        <f>'Tbl 10'!D11/Tbl11!C11</f>
        <v>803.9954745632322</v>
      </c>
      <c r="I12" s="35">
        <f>RANK(H12,H$12:H$39)</f>
        <v>17</v>
      </c>
      <c r="J12" s="35"/>
      <c r="K12" s="2">
        <f>'Tbl 10'!E11/Tbl11!C11</f>
        <v>4979.58179791065</v>
      </c>
      <c r="L12" s="35">
        <f>RANK(K12,K$12:K$39)</f>
        <v>7</v>
      </c>
      <c r="M12" s="35"/>
      <c r="N12" s="2">
        <f>'Tbl 10'!F11/Tbl11!C11</f>
        <v>435.8235659416007</v>
      </c>
      <c r="O12" s="35">
        <f>RANK(N12,N$12:N$39)</f>
        <v>1</v>
      </c>
      <c r="P12" s="35"/>
      <c r="Q12" s="2">
        <f>'Tbl 10'!G11/Tbl11!C11</f>
        <v>136.0406653807989</v>
      </c>
      <c r="R12" s="35">
        <f>RANK(Q12,Q$12:Q$39)</f>
        <v>9</v>
      </c>
      <c r="S12" s="35"/>
      <c r="T12" s="2">
        <f>'Tbl 10'!H11/Tbl11!C11</f>
        <v>1399.842935346125</v>
      </c>
      <c r="U12" s="35">
        <f>RANK(T12,T$12:T$39)</f>
        <v>6</v>
      </c>
      <c r="V12" s="35"/>
      <c r="W12" s="2">
        <f>'Tbl 10'!I11/Tbl11!C11</f>
        <v>69.79105838805704</v>
      </c>
      <c r="X12" s="35">
        <f>RANK(W12,W$12:W$39)</f>
        <v>16</v>
      </c>
      <c r="Y12" s="32"/>
      <c r="Z12" s="2">
        <f>'Tbl 10'!J11/Tbl11!C11</f>
        <v>64.68448262406207</v>
      </c>
      <c r="AA12" s="35">
        <f>RANK(Z12,Z$12:Z$39)</f>
        <v>18</v>
      </c>
      <c r="AB12" s="32"/>
      <c r="AC12" s="2">
        <f>'Tbl 10'!K11/Tbl11!C11</f>
        <v>640.9756770316524</v>
      </c>
      <c r="AD12" s="35">
        <f>RANK(AC12,AC$12:AC$39)</f>
        <v>14</v>
      </c>
      <c r="AE12" s="32"/>
      <c r="AF12" s="2">
        <f>'Tbl 10'!L11/Tbl11!C11</f>
        <v>903.2673798401212</v>
      </c>
      <c r="AG12" s="35">
        <f>RANK(AF12,AF$12:AF$39)</f>
        <v>5</v>
      </c>
      <c r="AH12" s="32"/>
      <c r="AI12" s="2">
        <f>'Tbl 10'!M11/Tbl11!C11</f>
        <v>187.0236885821636</v>
      </c>
      <c r="AJ12" s="35">
        <f>RANK(AI12,AI$12:AI$39)</f>
        <v>18</v>
      </c>
      <c r="AK12" s="3"/>
      <c r="AL12" s="2">
        <f>('Tbl 10'!N11-'Tbl 10'!O11)/Tbl11!C11</f>
        <v>2598.1895487942197</v>
      </c>
      <c r="AM12" s="35">
        <f>RANK(AL12,AL$12:AL$39)</f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11483.956162954568</v>
      </c>
      <c r="C13" s="35">
        <f aca="true" t="shared" si="0" ref="C13:C39">RANK(B13,B$12:B$39)</f>
        <v>11</v>
      </c>
      <c r="D13" s="35"/>
      <c r="E13" s="2">
        <f>'Tbl 10'!C12/Tbl11!C12</f>
        <v>343.1201521163773</v>
      </c>
      <c r="F13" s="35">
        <f aca="true" t="shared" si="1" ref="F13:F39">RANK(E13,E$12:E$39)</f>
        <v>5</v>
      </c>
      <c r="G13" s="35"/>
      <c r="H13" s="2">
        <f>'Tbl 10'!D12/Tbl11!C12</f>
        <v>838.4790980618492</v>
      </c>
      <c r="I13" s="35">
        <f aca="true" t="shared" si="2" ref="I13:I39">RANK(H13,H$12:H$39)</f>
        <v>12</v>
      </c>
      <c r="J13" s="35"/>
      <c r="K13" s="2">
        <f>'Tbl 10'!E12/Tbl11!C12</f>
        <v>4874.34134402231</v>
      </c>
      <c r="L13" s="35">
        <f aca="true" t="shared" si="3" ref="L13:L39">RANK(K13,K$12:K$39)</f>
        <v>9</v>
      </c>
      <c r="M13" s="35"/>
      <c r="N13" s="2">
        <f>'Tbl 10'!F12/Tbl11!C12</f>
        <v>178.52426984876828</v>
      </c>
      <c r="O13" s="35">
        <f aca="true" t="shared" si="4" ref="O13:O39">RANK(N13,N$12:N$39)</f>
        <v>21</v>
      </c>
      <c r="P13" s="35"/>
      <c r="Q13" s="2">
        <f>'Tbl 10'!G12/Tbl11!C12</f>
        <v>160.94528442570916</v>
      </c>
      <c r="R13" s="35">
        <f aca="true" t="shared" si="5" ref="R13:R39">RANK(Q13,Q$12:Q$39)</f>
        <v>8</v>
      </c>
      <c r="S13" s="35"/>
      <c r="T13" s="2">
        <f>'Tbl 10'!H12/Tbl11!C12</f>
        <v>1245.5802289458254</v>
      </c>
      <c r="U13" s="35">
        <f aca="true" t="shared" si="6" ref="U13:U39">RANK(T13,T$12:T$39)</f>
        <v>11</v>
      </c>
      <c r="V13" s="35"/>
      <c r="W13" s="2">
        <f>'Tbl 10'!I12/Tbl11!C12</f>
        <v>76.46244071815634</v>
      </c>
      <c r="X13" s="35">
        <f aca="true" t="shared" si="7" ref="X13:X39">RANK(W13,W$12:W$39)</f>
        <v>12</v>
      </c>
      <c r="Y13" s="3"/>
      <c r="Z13" s="2">
        <f>'Tbl 10'!J12/Tbl11!C12</f>
        <v>0</v>
      </c>
      <c r="AA13" s="35">
        <f aca="true" t="shared" si="8" ref="AA13:AA39">RANK(Z13,Z$12:Z$39)</f>
        <v>23</v>
      </c>
      <c r="AB13" s="3"/>
      <c r="AC13" s="2">
        <f>'Tbl 10'!K12/Tbl11!C12</f>
        <v>526.8630194788884</v>
      </c>
      <c r="AD13" s="35">
        <f aca="true" t="shared" si="9" ref="AD13:AD39">RANK(AC13,AC$12:AC$39)</f>
        <v>19</v>
      </c>
      <c r="AE13" s="32"/>
      <c r="AF13" s="2">
        <f>'Tbl 10'!L12/Tbl11!C12</f>
        <v>859.8229260870676</v>
      </c>
      <c r="AG13" s="35">
        <f aca="true" t="shared" si="10" ref="AG13:AG39">RANK(AF13,AF$12:AF$39)</f>
        <v>10</v>
      </c>
      <c r="AH13" s="32"/>
      <c r="AI13" s="2">
        <f>'Tbl 10'!M12/Tbl11!C12</f>
        <v>167.0847192986519</v>
      </c>
      <c r="AJ13" s="35">
        <f aca="true" t="shared" si="11" ref="AJ13:AJ39">RANK(AI13,AI$12:AI$39)</f>
        <v>22</v>
      </c>
      <c r="AK13" s="3"/>
      <c r="AL13" s="2">
        <f>('Tbl 10'!N12-'Tbl 10'!O12)/Tbl11!C12</f>
        <v>2212.7326799509647</v>
      </c>
      <c r="AM13" s="35">
        <f aca="true" t="shared" si="12" ref="AM13:AM39">RANK(AL13,AL$12:AL$39)</f>
        <v>6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13568.60557853509</v>
      </c>
      <c r="C14" s="35">
        <f t="shared" si="0"/>
        <v>4</v>
      </c>
      <c r="D14" s="35"/>
      <c r="E14" s="2">
        <f>'Tbl 10'!C13/Tbl11!C13</f>
        <v>733.822514772785</v>
      </c>
      <c r="F14" s="35">
        <f t="shared" si="1"/>
        <v>1</v>
      </c>
      <c r="G14" s="35"/>
      <c r="H14" s="2">
        <f>'Tbl 10'!D13/Tbl11!C13</f>
        <v>1028.269205499437</v>
      </c>
      <c r="I14" s="35">
        <f t="shared" si="2"/>
        <v>5</v>
      </c>
      <c r="J14" s="35"/>
      <c r="K14" s="2">
        <f>'Tbl 10'!E13/Tbl11!C13</f>
        <v>4718.563210193833</v>
      </c>
      <c r="L14" s="35">
        <f t="shared" si="3"/>
        <v>13</v>
      </c>
      <c r="M14" s="35"/>
      <c r="N14" s="2">
        <f>'Tbl 10'!F13/Tbl11!C13</f>
        <v>257.97541236048795</v>
      </c>
      <c r="O14" s="35">
        <f t="shared" si="4"/>
        <v>13</v>
      </c>
      <c r="P14" s="35"/>
      <c r="Q14" s="2">
        <f>'Tbl 10'!G13/Tbl11!C13</f>
        <v>798.1335176021033</v>
      </c>
      <c r="R14" s="35">
        <f t="shared" si="5"/>
        <v>1</v>
      </c>
      <c r="S14" s="35"/>
      <c r="T14" s="2">
        <f>'Tbl 10'!H13/Tbl11!C13</f>
        <v>1906.9317896272541</v>
      </c>
      <c r="U14" s="35">
        <f t="shared" si="6"/>
        <v>1</v>
      </c>
      <c r="V14" s="35"/>
      <c r="W14" s="2">
        <f>'Tbl 10'!I13/Tbl11!C13</f>
        <v>175.01110371050677</v>
      </c>
      <c r="X14" s="35">
        <f t="shared" si="7"/>
        <v>3</v>
      </c>
      <c r="Y14" s="32"/>
      <c r="Z14" s="2">
        <f>'Tbl 10'!J13/Tbl11!C13</f>
        <v>0.002197163399275438</v>
      </c>
      <c r="AA14" s="35">
        <f t="shared" si="8"/>
        <v>22</v>
      </c>
      <c r="AB14" s="32"/>
      <c r="AC14" s="2">
        <f>'Tbl 10'!K13/Tbl11!C13</f>
        <v>434.4394777530927</v>
      </c>
      <c r="AD14" s="35">
        <f t="shared" si="9"/>
        <v>22</v>
      </c>
      <c r="AE14" s="32"/>
      <c r="AF14" s="2">
        <f>'Tbl 10'!L13/Tbl11!C13</f>
        <v>905.9367165464607</v>
      </c>
      <c r="AG14" s="35">
        <f t="shared" si="10"/>
        <v>4</v>
      </c>
      <c r="AH14" s="32"/>
      <c r="AI14" s="2">
        <f>'Tbl 10'!M13/Tbl11!C13</f>
        <v>244.20223194135704</v>
      </c>
      <c r="AJ14" s="35">
        <f t="shared" si="11"/>
        <v>11</v>
      </c>
      <c r="AK14" s="3"/>
      <c r="AL14" s="2">
        <f>('Tbl 10'!N13-'Tbl 10'!O13)/Tbl11!C13</f>
        <v>2365.318201364375</v>
      </c>
      <c r="AM14" s="35">
        <f t="shared" si="12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11515.28729009186</v>
      </c>
      <c r="C15" s="35">
        <f t="shared" si="0"/>
        <v>10</v>
      </c>
      <c r="D15" s="35"/>
      <c r="E15" s="2">
        <f>'Tbl 10'!C14/Tbl11!C14</f>
        <v>390.65759470549665</v>
      </c>
      <c r="F15" s="35">
        <f t="shared" si="1"/>
        <v>4</v>
      </c>
      <c r="G15" s="35"/>
      <c r="H15" s="2">
        <f>'Tbl 10'!D14/Tbl11!C14</f>
        <v>788.8816428125716</v>
      </c>
      <c r="I15" s="35">
        <f t="shared" si="2"/>
        <v>18</v>
      </c>
      <c r="J15" s="35"/>
      <c r="K15" s="2">
        <f>'Tbl 10'!E14/Tbl11!C14</f>
        <v>4346.947094460636</v>
      </c>
      <c r="L15" s="35">
        <f t="shared" si="3"/>
        <v>21</v>
      </c>
      <c r="M15" s="35"/>
      <c r="N15" s="2">
        <f>'Tbl 10'!F14/Tbl11!C14</f>
        <v>255.2442268350671</v>
      </c>
      <c r="O15" s="35">
        <f t="shared" si="4"/>
        <v>14</v>
      </c>
      <c r="P15" s="35"/>
      <c r="Q15" s="2">
        <f>'Tbl 10'!G14/Tbl11!C14</f>
        <v>107.71003382621268</v>
      </c>
      <c r="R15" s="35">
        <f t="shared" si="5"/>
        <v>15</v>
      </c>
      <c r="S15" s="35"/>
      <c r="T15" s="2">
        <f>'Tbl 10'!H14/Tbl11!C14</f>
        <v>1293.9658800541852</v>
      </c>
      <c r="U15" s="35">
        <f t="shared" si="6"/>
        <v>10</v>
      </c>
      <c r="V15" s="35"/>
      <c r="W15" s="2">
        <f>'Tbl 10'!I14/Tbl11!C14</f>
        <v>82.50560462627267</v>
      </c>
      <c r="X15" s="35">
        <f t="shared" si="7"/>
        <v>11</v>
      </c>
      <c r="Y15" s="32"/>
      <c r="Z15" s="2">
        <f>'Tbl 10'!J14/Tbl11!C14</f>
        <v>131.38688715907207</v>
      </c>
      <c r="AA15" s="35">
        <f t="shared" si="8"/>
        <v>2</v>
      </c>
      <c r="AB15" s="3"/>
      <c r="AC15" s="2">
        <f>'Tbl 10'!K14/Tbl11!C14</f>
        <v>468.6078553628271</v>
      </c>
      <c r="AD15" s="35">
        <f t="shared" si="9"/>
        <v>21</v>
      </c>
      <c r="AE15" s="3"/>
      <c r="AF15" s="2">
        <f>'Tbl 10'!L14/Tbl11!C14</f>
        <v>850.5982096593287</v>
      </c>
      <c r="AG15" s="35">
        <f t="shared" si="10"/>
        <v>12</v>
      </c>
      <c r="AH15" s="32"/>
      <c r="AI15" s="2">
        <f>'Tbl 10'!M14/Tbl11!C14</f>
        <v>265.4642761229986</v>
      </c>
      <c r="AJ15" s="35">
        <f t="shared" si="11"/>
        <v>8</v>
      </c>
      <c r="AK15" s="3"/>
      <c r="AL15" s="2">
        <f>('Tbl 10'!N14-'Tbl 10'!O14)/Tbl11!C14</f>
        <v>2533.317984467193</v>
      </c>
      <c r="AM15" s="35">
        <f t="shared" si="12"/>
        <v>3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11061.77612432153</v>
      </c>
      <c r="C16" s="35">
        <f t="shared" si="0"/>
        <v>16</v>
      </c>
      <c r="D16" s="35"/>
      <c r="E16" s="2">
        <f>'Tbl 10'!C15/Tbl11!C15</f>
        <v>284.2723595479217</v>
      </c>
      <c r="F16" s="35">
        <f t="shared" si="1"/>
        <v>14</v>
      </c>
      <c r="G16" s="35"/>
      <c r="H16" s="2">
        <f>'Tbl 10'!D15/Tbl11!C15</f>
        <v>675.0354272891751</v>
      </c>
      <c r="I16" s="35">
        <f t="shared" si="2"/>
        <v>21</v>
      </c>
      <c r="J16" s="35"/>
      <c r="K16" s="2">
        <f>'Tbl 10'!E15/Tbl11!C15</f>
        <v>4832.236660283372</v>
      </c>
      <c r="L16" s="35">
        <f t="shared" si="3"/>
        <v>11</v>
      </c>
      <c r="M16" s="35"/>
      <c r="N16" s="2">
        <f>'Tbl 10'!F15/Tbl11!C15</f>
        <v>151.65488322094035</v>
      </c>
      <c r="O16" s="35">
        <f t="shared" si="4"/>
        <v>24</v>
      </c>
      <c r="P16" s="35"/>
      <c r="Q16" s="2">
        <f>'Tbl 10'!G15/Tbl11!C15</f>
        <v>47.88445745905683</v>
      </c>
      <c r="R16" s="35">
        <f t="shared" si="5"/>
        <v>23</v>
      </c>
      <c r="S16" s="35"/>
      <c r="T16" s="2">
        <f>'Tbl 10'!H15/Tbl11!C15</f>
        <v>1308.9576517305386</v>
      </c>
      <c r="U16" s="35">
        <f t="shared" si="6"/>
        <v>9</v>
      </c>
      <c r="V16" s="35"/>
      <c r="W16" s="2">
        <f>'Tbl 10'!I15/Tbl11!C15</f>
        <v>68.58524107709297</v>
      </c>
      <c r="X16" s="35">
        <f t="shared" si="7"/>
        <v>17</v>
      </c>
      <c r="Y16" s="32"/>
      <c r="Z16" s="2">
        <f>'Tbl 10'!J15/Tbl11!C15</f>
        <v>70.83619093493739</v>
      </c>
      <c r="AA16" s="35">
        <f t="shared" si="8"/>
        <v>17</v>
      </c>
      <c r="AB16" s="32"/>
      <c r="AC16" s="2">
        <f>'Tbl 10'!K15/Tbl11!C15</f>
        <v>722.6551798679482</v>
      </c>
      <c r="AD16" s="35">
        <f t="shared" si="9"/>
        <v>9</v>
      </c>
      <c r="AE16" s="32"/>
      <c r="AF16" s="2">
        <f>'Tbl 10'!L15/Tbl11!C15</f>
        <v>903.0968103103928</v>
      </c>
      <c r="AG16" s="35">
        <f t="shared" si="10"/>
        <v>6</v>
      </c>
      <c r="AH16" s="32"/>
      <c r="AI16" s="2">
        <f>'Tbl 10'!M15/Tbl11!C15</f>
        <v>181.83907634107948</v>
      </c>
      <c r="AJ16" s="35">
        <f t="shared" si="11"/>
        <v>19</v>
      </c>
      <c r="AK16" s="3"/>
      <c r="AL16" s="2">
        <f>('Tbl 10'!N15-'Tbl 10'!O15)/Tbl11!C15</f>
        <v>1814.7221862590761</v>
      </c>
      <c r="AM16" s="35">
        <f t="shared" si="12"/>
        <v>22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 ht="12.75">
      <c r="A18" s="3" t="s">
        <v>56</v>
      </c>
      <c r="B18" s="2">
        <f>+E18+H18+K18+N18+Q18+T18+W18+Z18+AC18+AF18+AI18+AL18</f>
        <v>10463.63225306336</v>
      </c>
      <c r="C18" s="35">
        <f t="shared" si="0"/>
        <v>24</v>
      </c>
      <c r="D18" s="35"/>
      <c r="E18" s="2">
        <f>'Tbl 10'!C17/Tbl11!C17</f>
        <v>275.07233637178723</v>
      </c>
      <c r="F18" s="35">
        <f t="shared" si="1"/>
        <v>16</v>
      </c>
      <c r="G18" s="35"/>
      <c r="H18" s="2">
        <f>'Tbl 10'!D17/Tbl11!C17</f>
        <v>787.35531231321</v>
      </c>
      <c r="I18" s="35">
        <f t="shared" si="2"/>
        <v>19</v>
      </c>
      <c r="J18" s="35"/>
      <c r="K18" s="2">
        <f>'Tbl 10'!E17/Tbl11!C17</f>
        <v>4568.213228481771</v>
      </c>
      <c r="L18" s="35">
        <f t="shared" si="3"/>
        <v>17</v>
      </c>
      <c r="M18" s="35"/>
      <c r="N18" s="2">
        <f>'Tbl 10'!F17/Tbl11!C17</f>
        <v>186.84101165570834</v>
      </c>
      <c r="O18" s="35">
        <f t="shared" si="4"/>
        <v>20</v>
      </c>
      <c r="P18" s="35"/>
      <c r="Q18" s="2">
        <f>'Tbl 10'!G17/Tbl11!C17</f>
        <v>165.43288628212795</v>
      </c>
      <c r="R18" s="35">
        <f t="shared" si="5"/>
        <v>7</v>
      </c>
      <c r="S18" s="35"/>
      <c r="T18" s="2">
        <f>'Tbl 10'!H17/Tbl11!C17</f>
        <v>975.2121712492531</v>
      </c>
      <c r="U18" s="35">
        <f t="shared" si="6"/>
        <v>21</v>
      </c>
      <c r="V18" s="35"/>
      <c r="W18" s="2">
        <f>'Tbl 10'!I17/Tbl11!C17</f>
        <v>111.84601950089662</v>
      </c>
      <c r="X18" s="35">
        <f t="shared" si="7"/>
        <v>7</v>
      </c>
      <c r="Y18" s="32"/>
      <c r="Z18" s="2">
        <f>'Tbl 10'!J17/Tbl11!C17</f>
        <v>101.51949902869097</v>
      </c>
      <c r="AA18" s="35">
        <f t="shared" si="8"/>
        <v>10</v>
      </c>
      <c r="AB18" s="3"/>
      <c r="AC18" s="2">
        <f>'Tbl 10'!K17/Tbl11!C17</f>
        <v>670.9146368798566</v>
      </c>
      <c r="AD18" s="35">
        <f t="shared" si="9"/>
        <v>12</v>
      </c>
      <c r="AE18" s="32"/>
      <c r="AF18" s="2">
        <f>'Tbl 10'!L17/Tbl11!C17</f>
        <v>675.4594123580396</v>
      </c>
      <c r="AG18" s="35">
        <f t="shared" si="10"/>
        <v>24</v>
      </c>
      <c r="AH18" s="32"/>
      <c r="AI18" s="2">
        <f>'Tbl 10'!M17/Tbl11!C17</f>
        <v>121.85263374178122</v>
      </c>
      <c r="AJ18" s="35">
        <f t="shared" si="11"/>
        <v>24</v>
      </c>
      <c r="AK18" s="3"/>
      <c r="AL18" s="2">
        <f>('Tbl 10'!N17-'Tbl 10'!O17)/Tbl11!C17</f>
        <v>1823.9131052002394</v>
      </c>
      <c r="AM18" s="35">
        <f t="shared" si="12"/>
        <v>21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10993.07412363542</v>
      </c>
      <c r="C19" s="35">
        <f t="shared" si="0"/>
        <v>17</v>
      </c>
      <c r="D19" s="35"/>
      <c r="E19" s="2">
        <f>'Tbl 10'!C18/Tbl11!C18</f>
        <v>200.71164098806068</v>
      </c>
      <c r="F19" s="35">
        <f t="shared" si="1"/>
        <v>24</v>
      </c>
      <c r="G19" s="35"/>
      <c r="H19" s="2">
        <f>'Tbl 10'!D18/Tbl11!C18</f>
        <v>882.2567085170626</v>
      </c>
      <c r="I19" s="35">
        <f t="shared" si="2"/>
        <v>10</v>
      </c>
      <c r="J19" s="35"/>
      <c r="K19" s="2">
        <f>'Tbl 10'!E18/Tbl11!C18</f>
        <v>4580.967448878357</v>
      </c>
      <c r="L19" s="35">
        <f t="shared" si="3"/>
        <v>16</v>
      </c>
      <c r="M19" s="35"/>
      <c r="N19" s="2">
        <f>'Tbl 10'!F18/Tbl11!C18</f>
        <v>305.07071342531657</v>
      </c>
      <c r="O19" s="35">
        <f t="shared" si="4"/>
        <v>7</v>
      </c>
      <c r="P19" s="35"/>
      <c r="Q19" s="2">
        <f>'Tbl 10'!G18/Tbl11!C18</f>
        <v>71.24933281237902</v>
      </c>
      <c r="R19" s="35">
        <f t="shared" si="5"/>
        <v>21</v>
      </c>
      <c r="S19" s="35"/>
      <c r="T19" s="2">
        <f>'Tbl 10'!H18/Tbl11!C18</f>
        <v>1024.7162640374079</v>
      </c>
      <c r="U19" s="35">
        <f t="shared" si="6"/>
        <v>20</v>
      </c>
      <c r="V19" s="35"/>
      <c r="W19" s="2">
        <f>'Tbl 10'!I18/Tbl11!C18</f>
        <v>46.21426958665157</v>
      </c>
      <c r="X19" s="35">
        <f t="shared" si="7"/>
        <v>23</v>
      </c>
      <c r="Y19" s="32"/>
      <c r="Z19" s="2">
        <f>'Tbl 10'!J18/Tbl11!C18</f>
        <v>111.47639122708145</v>
      </c>
      <c r="AA19" s="35">
        <f t="shared" si="8"/>
        <v>7</v>
      </c>
      <c r="AB19" s="3"/>
      <c r="AC19" s="2">
        <f>'Tbl 10'!K18/Tbl11!C18</f>
        <v>685.0720994758649</v>
      </c>
      <c r="AD19" s="35">
        <f t="shared" si="9"/>
        <v>11</v>
      </c>
      <c r="AE19" s="3"/>
      <c r="AF19" s="2">
        <f>'Tbl 10'!L18/Tbl11!C18</f>
        <v>870.0237792834239</v>
      </c>
      <c r="AG19" s="35">
        <f t="shared" si="10"/>
        <v>9</v>
      </c>
      <c r="AH19" s="32"/>
      <c r="AI19" s="2">
        <f>'Tbl 10'!M18/Tbl11!C18</f>
        <v>225.60819566755674</v>
      </c>
      <c r="AJ19" s="35">
        <f t="shared" si="11"/>
        <v>14</v>
      </c>
      <c r="AK19" s="3"/>
      <c r="AL19" s="2">
        <f>('Tbl 10'!N18-'Tbl 10'!O18)/Tbl11!C18</f>
        <v>1989.7072797362575</v>
      </c>
      <c r="AM19" s="35">
        <f t="shared" si="12"/>
        <v>18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10732.786942064093</v>
      </c>
      <c r="C20" s="35">
        <f t="shared" si="0"/>
        <v>20</v>
      </c>
      <c r="D20" s="35"/>
      <c r="E20" s="2">
        <f>'Tbl 10'!C19/Tbl11!C19</f>
        <v>300.62237520230263</v>
      </c>
      <c r="F20" s="35">
        <f t="shared" si="1"/>
        <v>8</v>
      </c>
      <c r="G20" s="35"/>
      <c r="H20" s="2">
        <f>'Tbl 10'!D19/Tbl11!C19</f>
        <v>846.2419865946534</v>
      </c>
      <c r="I20" s="35">
        <f t="shared" si="2"/>
        <v>11</v>
      </c>
      <c r="J20" s="35"/>
      <c r="K20" s="2">
        <f>'Tbl 10'!E19/Tbl11!C19</f>
        <v>4251.467909553913</v>
      </c>
      <c r="L20" s="35">
        <f t="shared" si="3"/>
        <v>23</v>
      </c>
      <c r="M20" s="35"/>
      <c r="N20" s="2">
        <f>'Tbl 10'!F19/Tbl11!C19</f>
        <v>210.48787931378098</v>
      </c>
      <c r="O20" s="35">
        <f t="shared" si="4"/>
        <v>18</v>
      </c>
      <c r="P20" s="35"/>
      <c r="Q20" s="2">
        <f>'Tbl 10'!G19/Tbl11!C19</f>
        <v>102.10495299431578</v>
      </c>
      <c r="R20" s="35">
        <f t="shared" si="5"/>
        <v>16</v>
      </c>
      <c r="S20" s="35"/>
      <c r="T20" s="2">
        <f>'Tbl 10'!H19/Tbl11!C19</f>
        <v>1361.2315087524678</v>
      </c>
      <c r="U20" s="35">
        <f t="shared" si="6"/>
        <v>8</v>
      </c>
      <c r="V20" s="35"/>
      <c r="W20" s="2">
        <f>'Tbl 10'!I19/Tbl11!C19</f>
        <v>74.25257308481018</v>
      </c>
      <c r="X20" s="35">
        <f t="shared" si="7"/>
        <v>13</v>
      </c>
      <c r="Y20" s="32"/>
      <c r="Z20" s="2">
        <f>'Tbl 10'!J19/Tbl11!C19</f>
        <v>97.50990463545847</v>
      </c>
      <c r="AA20" s="35">
        <f t="shared" si="8"/>
        <v>11</v>
      </c>
      <c r="AB20" s="32"/>
      <c r="AC20" s="2">
        <f>'Tbl 10'!K19/Tbl11!C19</f>
        <v>560.9813147823382</v>
      </c>
      <c r="AD20" s="35">
        <f t="shared" si="9"/>
        <v>17</v>
      </c>
      <c r="AE20" s="32"/>
      <c r="AF20" s="2">
        <f>'Tbl 10'!L19/Tbl11!C19</f>
        <v>720.3800290051984</v>
      </c>
      <c r="AG20" s="35">
        <f t="shared" si="10"/>
        <v>23</v>
      </c>
      <c r="AH20" s="32"/>
      <c r="AI20" s="2">
        <f>'Tbl 10'!M19/Tbl11!C19</f>
        <v>224.6439449382066</v>
      </c>
      <c r="AJ20" s="35">
        <f t="shared" si="11"/>
        <v>15</v>
      </c>
      <c r="AK20" s="3"/>
      <c r="AL20" s="2">
        <f>('Tbl 10'!N19-'Tbl 10'!O19)/Tbl11!C19</f>
        <v>1982.8625632066469</v>
      </c>
      <c r="AM20" s="35">
        <f t="shared" si="12"/>
        <v>20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11138.609790230805</v>
      </c>
      <c r="C21" s="35">
        <f t="shared" si="0"/>
        <v>14</v>
      </c>
      <c r="D21" s="35"/>
      <c r="E21" s="2">
        <f>'Tbl 10'!C20/Tbl11!C20</f>
        <v>298.54140668815046</v>
      </c>
      <c r="F21" s="35">
        <f t="shared" si="1"/>
        <v>9</v>
      </c>
      <c r="G21" s="35"/>
      <c r="H21" s="2">
        <f>'Tbl 10'!D20/Tbl11!C20</f>
        <v>830.7590250710546</v>
      </c>
      <c r="I21" s="35">
        <f t="shared" si="2"/>
        <v>13</v>
      </c>
      <c r="J21" s="35"/>
      <c r="K21" s="2">
        <f>'Tbl 10'!E20/Tbl11!C20</f>
        <v>4707.762594653999</v>
      </c>
      <c r="L21" s="35">
        <f t="shared" si="3"/>
        <v>15</v>
      </c>
      <c r="M21" s="35"/>
      <c r="N21" s="2">
        <f>'Tbl 10'!F20/Tbl11!C20</f>
        <v>289.02910384018605</v>
      </c>
      <c r="O21" s="35">
        <f t="shared" si="4"/>
        <v>8</v>
      </c>
      <c r="P21" s="35"/>
      <c r="Q21" s="2">
        <f>'Tbl 10'!G20/Tbl11!C20</f>
        <v>73.39844890766626</v>
      </c>
      <c r="R21" s="35">
        <f t="shared" si="5"/>
        <v>20</v>
      </c>
      <c r="S21" s="35"/>
      <c r="T21" s="2">
        <f>'Tbl 10'!H20/Tbl11!C20</f>
        <v>1098.015753198835</v>
      </c>
      <c r="U21" s="35">
        <f t="shared" si="6"/>
        <v>15</v>
      </c>
      <c r="V21" s="35"/>
      <c r="W21" s="2">
        <f>'Tbl 10'!I20/Tbl11!C20</f>
        <v>113.42749016527232</v>
      </c>
      <c r="X21" s="35">
        <f t="shared" si="7"/>
        <v>6</v>
      </c>
      <c r="Y21" s="32"/>
      <c r="Z21" s="2">
        <f>'Tbl 10'!J20/Tbl11!C20</f>
        <v>94.92398342401881</v>
      </c>
      <c r="AA21" s="35">
        <f t="shared" si="8"/>
        <v>14</v>
      </c>
      <c r="AB21" s="3"/>
      <c r="AC21" s="2">
        <f>'Tbl 10'!K20/Tbl11!C20</f>
        <v>806.3880747924334</v>
      </c>
      <c r="AD21" s="35">
        <f t="shared" si="9"/>
        <v>5</v>
      </c>
      <c r="AE21" s="3"/>
      <c r="AF21" s="2">
        <f>'Tbl 10'!L20/Tbl11!C20</f>
        <v>817.9022712589025</v>
      </c>
      <c r="AG21" s="35">
        <f t="shared" si="10"/>
        <v>17</v>
      </c>
      <c r="AH21" s="32"/>
      <c r="AI21" s="2">
        <f>'Tbl 10'!M20/Tbl11!C20</f>
        <v>309.1092185693421</v>
      </c>
      <c r="AJ21" s="35">
        <f t="shared" si="11"/>
        <v>4</v>
      </c>
      <c r="AK21" s="3"/>
      <c r="AL21" s="2">
        <f>('Tbl 10'!N20-'Tbl 10'!O20)/Tbl11!C20</f>
        <v>1699.3524196609435</v>
      </c>
      <c r="AM21" s="35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11853.403400162559</v>
      </c>
      <c r="C22" s="35">
        <f t="shared" si="0"/>
        <v>9</v>
      </c>
      <c r="D22" s="35"/>
      <c r="E22" s="2">
        <f>'Tbl 10'!C21/Tbl11!C21</f>
        <v>293.1727512869142</v>
      </c>
      <c r="F22" s="35">
        <f t="shared" si="1"/>
        <v>12</v>
      </c>
      <c r="G22" s="35"/>
      <c r="H22" s="2">
        <f>'Tbl 10'!D21/Tbl11!C21</f>
        <v>1032.5871579517745</v>
      </c>
      <c r="I22" s="35">
        <f t="shared" si="2"/>
        <v>3</v>
      </c>
      <c r="J22" s="35"/>
      <c r="K22" s="2">
        <f>'Tbl 10'!E21/Tbl11!C21</f>
        <v>4953.247557120925</v>
      </c>
      <c r="L22" s="35">
        <f t="shared" si="3"/>
        <v>8</v>
      </c>
      <c r="M22" s="35"/>
      <c r="N22" s="2">
        <f>'Tbl 10'!F21/Tbl11!C21</f>
        <v>267.6834146121196</v>
      </c>
      <c r="O22" s="35">
        <f t="shared" si="4"/>
        <v>12</v>
      </c>
      <c r="P22" s="35"/>
      <c r="Q22" s="2">
        <f>'Tbl 10'!G21/Tbl11!C21</f>
        <v>169.9734692495259</v>
      </c>
      <c r="R22" s="35">
        <f t="shared" si="5"/>
        <v>6</v>
      </c>
      <c r="S22" s="35"/>
      <c r="T22" s="2">
        <f>'Tbl 10'!H21/Tbl11!C21</f>
        <v>1142.1454348415064</v>
      </c>
      <c r="U22" s="35">
        <f t="shared" si="6"/>
        <v>14</v>
      </c>
      <c r="V22" s="35"/>
      <c r="W22" s="2">
        <f>'Tbl 10'!I21/Tbl11!C21</f>
        <v>91.96260498509888</v>
      </c>
      <c r="X22" s="35">
        <f t="shared" si="7"/>
        <v>9</v>
      </c>
      <c r="Y22" s="3"/>
      <c r="Z22" s="2">
        <f>'Tbl 10'!J21/Tbl11!C21</f>
        <v>95.40594238237153</v>
      </c>
      <c r="AA22" s="35">
        <f t="shared" si="8"/>
        <v>13</v>
      </c>
      <c r="AB22" s="32"/>
      <c r="AC22" s="2">
        <f>'Tbl 10'!K21/Tbl11!C21</f>
        <v>658.9049444594962</v>
      </c>
      <c r="AD22" s="35">
        <f t="shared" si="9"/>
        <v>13</v>
      </c>
      <c r="AE22" s="32"/>
      <c r="AF22" s="2">
        <f>'Tbl 10'!L21/Tbl11!C21</f>
        <v>800.6343244829767</v>
      </c>
      <c r="AG22" s="35">
        <f t="shared" si="10"/>
        <v>19</v>
      </c>
      <c r="AH22" s="32"/>
      <c r="AI22" s="2">
        <f>'Tbl 10'!M21/Tbl11!C21</f>
        <v>172.82056127517387</v>
      </c>
      <c r="AJ22" s="35">
        <f t="shared" si="11"/>
        <v>21</v>
      </c>
      <c r="AK22" s="3"/>
      <c r="AL22" s="2">
        <f>('Tbl 10'!N21-'Tbl 10'!O21)/Tbl11!C21</f>
        <v>2174.8652375146753</v>
      </c>
      <c r="AM22" s="35">
        <f t="shared" si="12"/>
        <v>10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11062.064218247915</v>
      </c>
      <c r="C24" s="35">
        <f t="shared" si="0"/>
        <v>15</v>
      </c>
      <c r="D24" s="35"/>
      <c r="E24" s="2">
        <f>'Tbl 10'!C23/Tbl11!C23</f>
        <v>218.4912999947568</v>
      </c>
      <c r="F24" s="35">
        <f t="shared" si="1"/>
        <v>23</v>
      </c>
      <c r="G24" s="35"/>
      <c r="H24" s="2">
        <f>'Tbl 10'!D23/Tbl11!C23</f>
        <v>807.3702184925983</v>
      </c>
      <c r="I24" s="35">
        <f t="shared" si="2"/>
        <v>16</v>
      </c>
      <c r="J24" s="35"/>
      <c r="K24" s="2">
        <f>'Tbl 10'!E23/Tbl11!C23</f>
        <v>4789.67112107601</v>
      </c>
      <c r="L24" s="35">
        <f t="shared" si="3"/>
        <v>12</v>
      </c>
      <c r="M24" s="35"/>
      <c r="N24" s="2">
        <f>'Tbl 10'!F23/Tbl11!C23</f>
        <v>250.42967614358437</v>
      </c>
      <c r="O24" s="35">
        <f t="shared" si="4"/>
        <v>15</v>
      </c>
      <c r="P24" s="35"/>
      <c r="Q24" s="2">
        <f>'Tbl 10'!G23/Tbl11!C23</f>
        <v>34.4636831894776</v>
      </c>
      <c r="R24" s="35">
        <f t="shared" si="5"/>
        <v>24</v>
      </c>
      <c r="S24" s="35"/>
      <c r="T24" s="2">
        <f>'Tbl 10'!H23/Tbl11!C23</f>
        <v>1030.4348611919095</v>
      </c>
      <c r="U24" s="35">
        <f t="shared" si="6"/>
        <v>18</v>
      </c>
      <c r="V24" s="35"/>
      <c r="W24" s="2">
        <f>'Tbl 10'!I23/Tbl11!C23</f>
        <v>74.23937385928687</v>
      </c>
      <c r="X24" s="35">
        <f t="shared" si="7"/>
        <v>14</v>
      </c>
      <c r="Y24" s="3"/>
      <c r="Z24" s="2">
        <f>'Tbl 10'!J23/Tbl11!C23</f>
        <v>135.374634784541</v>
      </c>
      <c r="AA24" s="35">
        <f t="shared" si="8"/>
        <v>1</v>
      </c>
      <c r="AB24" s="3"/>
      <c r="AC24" s="2">
        <f>'Tbl 10'!K23/Tbl11!C23</f>
        <v>415.7301260620648</v>
      </c>
      <c r="AD24" s="35">
        <f t="shared" si="9"/>
        <v>24</v>
      </c>
      <c r="AE24" s="32"/>
      <c r="AF24" s="2">
        <f>'Tbl 10'!L23/Tbl11!C23</f>
        <v>853.160830127061</v>
      </c>
      <c r="AG24" s="35">
        <f t="shared" si="10"/>
        <v>11</v>
      </c>
      <c r="AH24" s="32"/>
      <c r="AI24" s="2">
        <f>'Tbl 10'!M23/Tbl11!C23</f>
        <v>273.13359108352455</v>
      </c>
      <c r="AJ24" s="35">
        <f t="shared" si="11"/>
        <v>6</v>
      </c>
      <c r="AK24" s="3"/>
      <c r="AL24" s="2">
        <f>('Tbl 10'!N23-'Tbl 10'!O23)/Tbl11!C23</f>
        <v>2179.5648022431</v>
      </c>
      <c r="AM24" s="35">
        <f t="shared" si="12"/>
        <v>9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11352.801066702978</v>
      </c>
      <c r="C25" s="35">
        <f t="shared" si="0"/>
        <v>12</v>
      </c>
      <c r="D25" s="35"/>
      <c r="E25" s="2">
        <f>'Tbl 10'!C24/Tbl11!C24</f>
        <v>248.44172170400125</v>
      </c>
      <c r="F25" s="35">
        <f t="shared" si="1"/>
        <v>18</v>
      </c>
      <c r="G25" s="35"/>
      <c r="H25" s="2">
        <f>'Tbl 10'!D24/Tbl11!C24</f>
        <v>621.3901500192914</v>
      </c>
      <c r="I25" s="35">
        <f t="shared" si="2"/>
        <v>24</v>
      </c>
      <c r="J25" s="35"/>
      <c r="K25" s="2">
        <f>'Tbl 10'!E24/Tbl11!C24</f>
        <v>5026.858857039105</v>
      </c>
      <c r="L25" s="35">
        <f t="shared" si="3"/>
        <v>6</v>
      </c>
      <c r="M25" s="35"/>
      <c r="N25" s="2">
        <f>'Tbl 10'!F24/Tbl11!C24</f>
        <v>167.907818705885</v>
      </c>
      <c r="O25" s="35">
        <f t="shared" si="4"/>
        <v>22</v>
      </c>
      <c r="P25" s="35"/>
      <c r="Q25" s="2">
        <f>'Tbl 10'!G24/Tbl11!C24</f>
        <v>117.22119334558904</v>
      </c>
      <c r="R25" s="35">
        <f t="shared" si="5"/>
        <v>14</v>
      </c>
      <c r="S25" s="35"/>
      <c r="T25" s="2">
        <f>'Tbl 10'!H24/Tbl11!C24</f>
        <v>907.0535053675584</v>
      </c>
      <c r="U25" s="35">
        <f t="shared" si="6"/>
        <v>23</v>
      </c>
      <c r="V25" s="35"/>
      <c r="W25" s="2">
        <f>'Tbl 10'!I24/Tbl11!C24</f>
        <v>153.80288009804588</v>
      </c>
      <c r="X25" s="35">
        <f t="shared" si="7"/>
        <v>4</v>
      </c>
      <c r="Y25" s="32"/>
      <c r="Z25" s="2">
        <f>'Tbl 10'!J24/Tbl11!C24</f>
        <v>105.13920700846553</v>
      </c>
      <c r="AA25" s="35">
        <f t="shared" si="8"/>
        <v>9</v>
      </c>
      <c r="AB25" s="3"/>
      <c r="AC25" s="2">
        <f>'Tbl 10'!K24/Tbl11!C24</f>
        <v>919.6767572229409</v>
      </c>
      <c r="AD25" s="35">
        <f t="shared" si="9"/>
        <v>3</v>
      </c>
      <c r="AE25" s="32"/>
      <c r="AF25" s="2">
        <f>'Tbl 10'!L24/Tbl11!C24</f>
        <v>875.2820544245477</v>
      </c>
      <c r="AG25" s="35">
        <f t="shared" si="10"/>
        <v>7</v>
      </c>
      <c r="AH25" s="32"/>
      <c r="AI25" s="2">
        <f>'Tbl 10'!M24/Tbl11!C24</f>
        <v>174.98403803817433</v>
      </c>
      <c r="AJ25" s="35">
        <f t="shared" si="11"/>
        <v>20</v>
      </c>
      <c r="AK25" s="3"/>
      <c r="AL25" s="2">
        <f>('Tbl 10'!N24-'Tbl 10'!O24)/Tbl11!C24</f>
        <v>2035.0428837293748</v>
      </c>
      <c r="AM25" s="35">
        <f t="shared" si="12"/>
        <v>17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10856.134171507441</v>
      </c>
      <c r="C26" s="35">
        <f t="shared" si="0"/>
        <v>18</v>
      </c>
      <c r="D26" s="35"/>
      <c r="E26" s="2">
        <f>'Tbl 10'!C25/Tbl11!C25</f>
        <v>291.3289564421014</v>
      </c>
      <c r="F26" s="35">
        <f t="shared" si="1"/>
        <v>13</v>
      </c>
      <c r="G26" s="35"/>
      <c r="H26" s="2">
        <f>'Tbl 10'!D25/Tbl11!C25</f>
        <v>668.1951909630785</v>
      </c>
      <c r="I26" s="35">
        <f t="shared" si="2"/>
        <v>22</v>
      </c>
      <c r="J26" s="35"/>
      <c r="K26" s="2">
        <f>'Tbl 10'!E25/Tbl11!C25</f>
        <v>4492.698671651433</v>
      </c>
      <c r="L26" s="35">
        <f t="shared" si="3"/>
        <v>19</v>
      </c>
      <c r="M26" s="35"/>
      <c r="N26" s="2">
        <f>'Tbl 10'!F25/Tbl11!C25</f>
        <v>228.98046964386248</v>
      </c>
      <c r="O26" s="35">
        <f t="shared" si="4"/>
        <v>17</v>
      </c>
      <c r="P26" s="35"/>
      <c r="Q26" s="2">
        <f>'Tbl 10'!G25/Tbl11!C25</f>
        <v>74.07787443473839</v>
      </c>
      <c r="R26" s="35">
        <f t="shared" si="5"/>
        <v>19</v>
      </c>
      <c r="S26" s="35"/>
      <c r="T26" s="2">
        <f>'Tbl 10'!H25/Tbl11!C25</f>
        <v>1038.3871710586054</v>
      </c>
      <c r="U26" s="35">
        <f t="shared" si="6"/>
        <v>17</v>
      </c>
      <c r="V26" s="35"/>
      <c r="W26" s="2">
        <f>'Tbl 10'!I25/Tbl11!C25</f>
        <v>41.76323587786458</v>
      </c>
      <c r="X26" s="35">
        <f t="shared" si="7"/>
        <v>24</v>
      </c>
      <c r="Y26" s="32"/>
      <c r="Z26" s="2">
        <f>'Tbl 10'!J25/Tbl11!C25</f>
        <v>87.0711942943278</v>
      </c>
      <c r="AA26" s="35">
        <f t="shared" si="8"/>
        <v>15</v>
      </c>
      <c r="AB26" s="3"/>
      <c r="AC26" s="2">
        <f>'Tbl 10'!K25/Tbl11!C25</f>
        <v>709.3452572507855</v>
      </c>
      <c r="AD26" s="35">
        <f t="shared" si="9"/>
        <v>10</v>
      </c>
      <c r="AE26" s="3"/>
      <c r="AF26" s="2">
        <f>'Tbl 10'!L25/Tbl11!C25</f>
        <v>743.2907121971975</v>
      </c>
      <c r="AG26" s="35">
        <f t="shared" si="10"/>
        <v>21</v>
      </c>
      <c r="AH26" s="32"/>
      <c r="AI26" s="2">
        <f>'Tbl 10'!M25/Tbl11!C25</f>
        <v>272.0232460999219</v>
      </c>
      <c r="AJ26" s="35">
        <f t="shared" si="11"/>
        <v>7</v>
      </c>
      <c r="AK26" s="3"/>
      <c r="AL26" s="2">
        <f>('Tbl 10'!N25-'Tbl 10'!O25)/Tbl11!C25</f>
        <v>2208.9721915935256</v>
      </c>
      <c r="AM26" s="35">
        <f t="shared" si="12"/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13328.680283972744</v>
      </c>
      <c r="C27" s="35">
        <f t="shared" si="0"/>
        <v>6</v>
      </c>
      <c r="D27" s="35"/>
      <c r="E27" s="2">
        <f>'Tbl 10'!C26/Tbl11!C26</f>
        <v>229.2569575243982</v>
      </c>
      <c r="F27" s="35">
        <f t="shared" si="1"/>
        <v>21</v>
      </c>
      <c r="G27" s="35"/>
      <c r="H27" s="2">
        <f>'Tbl 10'!D26/Tbl11!C26</f>
        <v>1094.6256180056998</v>
      </c>
      <c r="I27" s="35">
        <f t="shared" si="2"/>
        <v>2</v>
      </c>
      <c r="J27" s="35"/>
      <c r="K27" s="2">
        <f>'Tbl 10'!E26/Tbl11!C26</f>
        <v>5669.77428574606</v>
      </c>
      <c r="L27" s="35">
        <f t="shared" si="3"/>
        <v>3</v>
      </c>
      <c r="M27" s="35"/>
      <c r="N27" s="2">
        <f>'Tbl 10'!F26/Tbl11!C26</f>
        <v>269.0820079485678</v>
      </c>
      <c r="O27" s="35">
        <f t="shared" si="4"/>
        <v>11</v>
      </c>
      <c r="P27" s="35"/>
      <c r="Q27" s="2">
        <f>'Tbl 10'!G26/Tbl11!C26</f>
        <v>62.53736039202958</v>
      </c>
      <c r="R27" s="35">
        <f t="shared" si="5"/>
        <v>22</v>
      </c>
      <c r="S27" s="35"/>
      <c r="T27" s="2">
        <f>'Tbl 10'!H26/Tbl11!C26</f>
        <v>1751.5243116784902</v>
      </c>
      <c r="U27" s="35">
        <f t="shared" si="6"/>
        <v>2</v>
      </c>
      <c r="V27" s="35"/>
      <c r="W27" s="2">
        <f>'Tbl 10'!I26/Tbl11!C26</f>
        <v>63.169191868641356</v>
      </c>
      <c r="X27" s="35">
        <f t="shared" si="7"/>
        <v>18</v>
      </c>
      <c r="Y27" s="3"/>
      <c r="Z27" s="2">
        <f>'Tbl 10'!J26/Tbl11!C26</f>
        <v>117.96691770067808</v>
      </c>
      <c r="AA27" s="35">
        <f t="shared" si="8"/>
        <v>5</v>
      </c>
      <c r="AB27" s="3"/>
      <c r="AC27" s="2">
        <f>'Tbl 10'!K26/Tbl11!C26</f>
        <v>631.9234143051979</v>
      </c>
      <c r="AD27" s="35">
        <f t="shared" si="9"/>
        <v>15</v>
      </c>
      <c r="AE27" s="32"/>
      <c r="AF27" s="2">
        <f>'Tbl 10'!L26/Tbl11!C26</f>
        <v>871.221189980073</v>
      </c>
      <c r="AG27" s="35">
        <f t="shared" si="10"/>
        <v>8</v>
      </c>
      <c r="AH27" s="32"/>
      <c r="AI27" s="2">
        <f>'Tbl 10'!M26/Tbl11!C26</f>
        <v>418.49474628175454</v>
      </c>
      <c r="AJ27" s="35">
        <f t="shared" si="11"/>
        <v>2</v>
      </c>
      <c r="AK27" s="3"/>
      <c r="AL27" s="2">
        <f>('Tbl 10'!N26-'Tbl 10'!O26)/Tbl11!C26</f>
        <v>2149.104282541155</v>
      </c>
      <c r="AM27" s="35">
        <f t="shared" si="12"/>
        <v>14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13652.043898749153</v>
      </c>
      <c r="C28" s="35">
        <f t="shared" si="0"/>
        <v>3</v>
      </c>
      <c r="D28" s="35"/>
      <c r="E28" s="2">
        <f>'Tbl 10'!C27/Tbl11!C27</f>
        <v>633.4701397449683</v>
      </c>
      <c r="F28" s="35">
        <f t="shared" si="1"/>
        <v>2</v>
      </c>
      <c r="G28" s="35"/>
      <c r="H28" s="2">
        <f>'Tbl 10'!D27/Tbl11!C27</f>
        <v>1194.5466531451868</v>
      </c>
      <c r="I28" s="35">
        <f t="shared" si="2"/>
        <v>1</v>
      </c>
      <c r="J28" s="35"/>
      <c r="K28" s="2">
        <f>'Tbl 10'!E27/Tbl11!C27</f>
        <v>5383.139673399906</v>
      </c>
      <c r="L28" s="35">
        <f t="shared" si="3"/>
        <v>5</v>
      </c>
      <c r="M28" s="35"/>
      <c r="N28" s="2">
        <f>'Tbl 10'!F27/Tbl11!C27</f>
        <v>309.2945719769256</v>
      </c>
      <c r="O28" s="35">
        <f t="shared" si="4"/>
        <v>6</v>
      </c>
      <c r="P28" s="35"/>
      <c r="Q28" s="2">
        <f>'Tbl 10'!G27/Tbl11!C27</f>
        <v>194.43043066275058</v>
      </c>
      <c r="R28" s="35">
        <f t="shared" si="5"/>
        <v>5</v>
      </c>
      <c r="S28" s="35"/>
      <c r="T28" s="2">
        <f>'Tbl 10'!H27/Tbl11!C27</f>
        <v>1379.0187383400155</v>
      </c>
      <c r="U28" s="35">
        <f t="shared" si="6"/>
        <v>7</v>
      </c>
      <c r="V28" s="35"/>
      <c r="W28" s="2">
        <f>'Tbl 10'!I27/Tbl11!C27</f>
        <v>96.11099493895132</v>
      </c>
      <c r="X28" s="35">
        <f t="shared" si="7"/>
        <v>8</v>
      </c>
      <c r="Y28" s="32"/>
      <c r="Z28" s="2">
        <f>'Tbl 10'!J27/Tbl11!C27</f>
        <v>1.4183264486729812</v>
      </c>
      <c r="AA28" s="35">
        <f t="shared" si="8"/>
        <v>20</v>
      </c>
      <c r="AB28" s="3"/>
      <c r="AC28" s="2">
        <f>'Tbl 10'!K27/Tbl11!C27</f>
        <v>944.0608899799929</v>
      </c>
      <c r="AD28" s="35">
        <f t="shared" si="9"/>
        <v>2</v>
      </c>
      <c r="AE28" s="3"/>
      <c r="AF28" s="2">
        <f>'Tbl 10'!L27/Tbl11!C27</f>
        <v>1073.6418291071918</v>
      </c>
      <c r="AG28" s="35">
        <f t="shared" si="10"/>
        <v>1</v>
      </c>
      <c r="AH28" s="32"/>
      <c r="AI28" s="2">
        <f>'Tbl 10'!M27/Tbl11!C27</f>
        <v>280.45707601282936</v>
      </c>
      <c r="AJ28" s="35">
        <f t="shared" si="11"/>
        <v>5</v>
      </c>
      <c r="AK28" s="3"/>
      <c r="AL28" s="2">
        <f>('Tbl 10'!N27-'Tbl 10'!O27)/Tbl11!C27</f>
        <v>2162.4545749917584</v>
      </c>
      <c r="AM28" s="35">
        <f t="shared" si="12"/>
        <v>12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29" t="s">
        <v>157</v>
      </c>
      <c r="B30" s="2">
        <f>+E30+H30+K30+N30+Q30+T30+W30+Z30+AC30+AF30+AI30+AL30</f>
        <v>14066.701130216537</v>
      </c>
      <c r="C30" s="35">
        <f t="shared" si="0"/>
        <v>2</v>
      </c>
      <c r="D30" s="35"/>
      <c r="E30" s="2">
        <f>'Tbl 10'!C29/Tbl11!C29</f>
        <v>295.5702017614683</v>
      </c>
      <c r="F30" s="35">
        <f t="shared" si="1"/>
        <v>11</v>
      </c>
      <c r="G30" s="35"/>
      <c r="H30" s="2">
        <f>'Tbl 10'!D29/Tbl11!C29</f>
        <v>964.8567261093918</v>
      </c>
      <c r="I30" s="35">
        <f t="shared" si="2"/>
        <v>6</v>
      </c>
      <c r="J30" s="35"/>
      <c r="K30" s="2">
        <f>'Tbl 10'!E29/Tbl11!C29</f>
        <v>6038.420994109373</v>
      </c>
      <c r="L30" s="35">
        <f t="shared" si="3"/>
        <v>2</v>
      </c>
      <c r="M30" s="35"/>
      <c r="N30" s="2">
        <f>'Tbl 10'!F29/Tbl11!C29</f>
        <v>206.70233791471512</v>
      </c>
      <c r="O30" s="35">
        <f t="shared" si="4"/>
        <v>19</v>
      </c>
      <c r="P30" s="35"/>
      <c r="Q30" s="2">
        <f>'Tbl 10'!G29/Tbl11!C29</f>
        <v>90.50444848127314</v>
      </c>
      <c r="R30" s="35">
        <f t="shared" si="5"/>
        <v>17</v>
      </c>
      <c r="S30" s="35"/>
      <c r="T30" s="2">
        <f>'Tbl 10'!H29/Tbl11!C29</f>
        <v>1601.1006087016783</v>
      </c>
      <c r="U30" s="35">
        <f t="shared" si="6"/>
        <v>3</v>
      </c>
      <c r="V30" s="35"/>
      <c r="W30" s="2">
        <f>'Tbl 10'!I29/Tbl11!C29</f>
        <v>83.39108282320099</v>
      </c>
      <c r="X30" s="35">
        <f t="shared" si="7"/>
        <v>10</v>
      </c>
      <c r="Y30" s="32"/>
      <c r="Z30" s="2">
        <f>'Tbl 10'!J29/Tbl11!C29</f>
        <v>0.22523174764284434</v>
      </c>
      <c r="AA30" s="35">
        <f t="shared" si="8"/>
        <v>21</v>
      </c>
      <c r="AB30" s="3"/>
      <c r="AC30" s="2">
        <f>'Tbl 10'!K29/Tbl11!C29</f>
        <v>597.2744984863149</v>
      </c>
      <c r="AD30" s="35">
        <f t="shared" si="9"/>
        <v>16</v>
      </c>
      <c r="AE30" s="3"/>
      <c r="AF30" s="2">
        <f>'Tbl 10'!L29/Tbl11!C29</f>
        <v>844.1261814862564</v>
      </c>
      <c r="AG30" s="35">
        <f t="shared" si="10"/>
        <v>14</v>
      </c>
      <c r="AH30" s="32"/>
      <c r="AI30" s="2">
        <f>'Tbl 10'!M29/Tbl11!C29</f>
        <v>235.8004520681898</v>
      </c>
      <c r="AJ30" s="35">
        <f t="shared" si="11"/>
        <v>12</v>
      </c>
      <c r="AK30" s="3"/>
      <c r="AL30" s="2">
        <f>('Tbl 10'!N29-'Tbl 10'!O29)/Tbl11!C29</f>
        <v>3108.7283665270334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12476.426553478293</v>
      </c>
      <c r="C31" s="35">
        <f t="shared" si="0"/>
        <v>8</v>
      </c>
      <c r="D31" s="35"/>
      <c r="E31" s="2">
        <f>'Tbl 10'!C30/Tbl11!C30</f>
        <v>413.68991469618925</v>
      </c>
      <c r="F31" s="35">
        <f t="shared" si="1"/>
        <v>3</v>
      </c>
      <c r="G31" s="35"/>
      <c r="H31" s="2">
        <f>'Tbl 10'!D30/Tbl11!C30</f>
        <v>951.1373524159222</v>
      </c>
      <c r="I31" s="35">
        <f t="shared" si="2"/>
        <v>7</v>
      </c>
      <c r="J31" s="35"/>
      <c r="K31" s="2">
        <f>'Tbl 10'!E30/Tbl11!C30</f>
        <v>4716.046544666795</v>
      </c>
      <c r="L31" s="35">
        <f t="shared" si="3"/>
        <v>14</v>
      </c>
      <c r="M31" s="35"/>
      <c r="N31" s="2">
        <f>'Tbl 10'!F30/Tbl11!C30</f>
        <v>159.04543677160189</v>
      </c>
      <c r="O31" s="35">
        <f t="shared" si="4"/>
        <v>23</v>
      </c>
      <c r="P31" s="35"/>
      <c r="Q31" s="2">
        <f>'Tbl 10'!G30/Tbl11!C30</f>
        <v>353.35563662308317</v>
      </c>
      <c r="R31" s="35">
        <f t="shared" si="5"/>
        <v>2</v>
      </c>
      <c r="S31" s="35"/>
      <c r="T31" s="2">
        <f>'Tbl 10'!H30/Tbl11!C30</f>
        <v>1415.0971515544995</v>
      </c>
      <c r="U31" s="35">
        <f t="shared" si="6"/>
        <v>5</v>
      </c>
      <c r="V31" s="35"/>
      <c r="W31" s="2">
        <f>'Tbl 10'!I30/Tbl11!C30</f>
        <v>179.85070238207103</v>
      </c>
      <c r="X31" s="35">
        <f t="shared" si="7"/>
        <v>2</v>
      </c>
      <c r="Y31" s="32"/>
      <c r="Z31" s="2">
        <f>'Tbl 10'!J30/Tbl11!C30</f>
        <v>117.62686092022672</v>
      </c>
      <c r="AA31" s="35">
        <f t="shared" si="8"/>
        <v>6</v>
      </c>
      <c r="AB31" s="32"/>
      <c r="AC31" s="2">
        <f>'Tbl 10'!K30/Tbl11!C30</f>
        <v>741.8463390977485</v>
      </c>
      <c r="AD31" s="35">
        <f t="shared" si="9"/>
        <v>8</v>
      </c>
      <c r="AE31" s="32"/>
      <c r="AF31" s="2">
        <f>'Tbl 10'!L30/Tbl11!C30</f>
        <v>1003.7594504481272</v>
      </c>
      <c r="AG31" s="35">
        <f t="shared" si="10"/>
        <v>3</v>
      </c>
      <c r="AH31" s="32"/>
      <c r="AI31" s="2">
        <f>'Tbl 10'!M30/Tbl11!C30</f>
        <v>260.80583400133037</v>
      </c>
      <c r="AJ31" s="35">
        <f t="shared" si="11"/>
        <v>9</v>
      </c>
      <c r="AK31" s="3"/>
      <c r="AL31" s="2">
        <f>('Tbl 10'!N30-'Tbl 10'!O30)/Tbl11!C30</f>
        <v>2164.165329900698</v>
      </c>
      <c r="AM31" s="35">
        <f t="shared" si="12"/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10654.373575285728</v>
      </c>
      <c r="C32" s="35">
        <f t="shared" si="0"/>
        <v>21</v>
      </c>
      <c r="D32" s="35"/>
      <c r="E32" s="2">
        <f>'Tbl 10'!C31/Tbl11!C31</f>
        <v>227.85758100031458</v>
      </c>
      <c r="F32" s="35">
        <f t="shared" si="1"/>
        <v>22</v>
      </c>
      <c r="G32" s="35"/>
      <c r="H32" s="2">
        <f>'Tbl 10'!D31/Tbl11!C31</f>
        <v>643.0416771521444</v>
      </c>
      <c r="I32" s="35">
        <f t="shared" si="2"/>
        <v>23</v>
      </c>
      <c r="J32" s="35"/>
      <c r="K32" s="2">
        <f>'Tbl 10'!E31/Tbl11!C31</f>
        <v>4467.296100713012</v>
      </c>
      <c r="L32" s="35">
        <f t="shared" si="3"/>
        <v>20</v>
      </c>
      <c r="M32" s="35"/>
      <c r="N32" s="2">
        <f>'Tbl 10'!F31/Tbl11!C31</f>
        <v>249.3913429275453</v>
      </c>
      <c r="O32" s="35">
        <f t="shared" si="4"/>
        <v>16</v>
      </c>
      <c r="P32" s="35"/>
      <c r="Q32" s="2">
        <f>'Tbl 10'!G31/Tbl11!C31</f>
        <v>124.62480601866415</v>
      </c>
      <c r="R32" s="35">
        <f t="shared" si="5"/>
        <v>13</v>
      </c>
      <c r="S32" s="35"/>
      <c r="T32" s="2">
        <f>'Tbl 10'!H31/Tbl11!C31</f>
        <v>1026.0223235818394</v>
      </c>
      <c r="U32" s="35">
        <f t="shared" si="6"/>
        <v>19</v>
      </c>
      <c r="V32" s="35"/>
      <c r="W32" s="2">
        <f>'Tbl 10'!I31/Tbl11!C31</f>
        <v>60.59962383349063</v>
      </c>
      <c r="X32" s="35">
        <f t="shared" si="7"/>
        <v>19</v>
      </c>
      <c r="Y32" s="3"/>
      <c r="Z32" s="2">
        <f>'Tbl 10'!J31/Tbl11!C31</f>
        <v>78.84917557932263</v>
      </c>
      <c r="AA32" s="35">
        <f t="shared" si="8"/>
        <v>16</v>
      </c>
      <c r="AB32" s="32"/>
      <c r="AC32" s="2">
        <f>'Tbl 10'!K31/Tbl11!C31</f>
        <v>753.0998794170077</v>
      </c>
      <c r="AD32" s="35">
        <f t="shared" si="9"/>
        <v>7</v>
      </c>
      <c r="AE32" s="32"/>
      <c r="AF32" s="2">
        <f>'Tbl 10'!L31/Tbl11!C31</f>
        <v>834.7564131802453</v>
      </c>
      <c r="AG32" s="35">
        <f t="shared" si="10"/>
        <v>15</v>
      </c>
      <c r="AH32" s="32"/>
      <c r="AI32" s="2">
        <f>'Tbl 10'!M31/Tbl11!C31</f>
        <v>199.4929118171333</v>
      </c>
      <c r="AJ32" s="35">
        <f t="shared" si="11"/>
        <v>17</v>
      </c>
      <c r="AK32" s="3"/>
      <c r="AL32" s="2">
        <f>('Tbl 10'!N31-'Tbl 10'!O31)/Tbl11!C31</f>
        <v>1989.3417400650094</v>
      </c>
      <c r="AM32" s="35">
        <f t="shared" si="12"/>
        <v>19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10738.3758112359</v>
      </c>
      <c r="C33" s="35">
        <f t="shared" si="0"/>
        <v>19</v>
      </c>
      <c r="D33" s="35"/>
      <c r="E33" s="2">
        <f>'Tbl 10'!C32/Tbl11!C32</f>
        <v>246.6471043094478</v>
      </c>
      <c r="F33" s="35">
        <f t="shared" si="1"/>
        <v>19</v>
      </c>
      <c r="G33" s="35"/>
      <c r="H33" s="2">
        <f>'Tbl 10'!D32/Tbl11!C32</f>
        <v>752.3078109488439</v>
      </c>
      <c r="I33" s="35">
        <f t="shared" si="2"/>
        <v>20</v>
      </c>
      <c r="J33" s="35"/>
      <c r="K33" s="2">
        <f>'Tbl 10'!E32/Tbl11!C32</f>
        <v>4176.181093688327</v>
      </c>
      <c r="L33" s="35">
        <f t="shared" si="3"/>
        <v>24</v>
      </c>
      <c r="M33" s="35"/>
      <c r="N33" s="2">
        <f>'Tbl 10'!F32/Tbl11!C32</f>
        <v>279.6824051813843</v>
      </c>
      <c r="O33" s="35">
        <f t="shared" si="4"/>
        <v>10</v>
      </c>
      <c r="P33" s="35"/>
      <c r="Q33" s="2">
        <f>'Tbl 10'!G32/Tbl11!C32</f>
        <v>78.05558386259526</v>
      </c>
      <c r="R33" s="35">
        <f t="shared" si="5"/>
        <v>18</v>
      </c>
      <c r="S33" s="35"/>
      <c r="T33" s="2">
        <f>'Tbl 10'!H32/Tbl11!C32</f>
        <v>1048.1860382503855</v>
      </c>
      <c r="U33" s="35">
        <f t="shared" si="6"/>
        <v>16</v>
      </c>
      <c r="V33" s="35"/>
      <c r="W33" s="2">
        <f>'Tbl 10'!I32/Tbl11!C32</f>
        <v>74.16090279522048</v>
      </c>
      <c r="X33" s="35">
        <f t="shared" si="7"/>
        <v>15</v>
      </c>
      <c r="Y33" s="32"/>
      <c r="Z33" s="2">
        <f>'Tbl 10'!J32/Tbl11!C32</f>
        <v>106.26124606791296</v>
      </c>
      <c r="AA33" s="35">
        <f t="shared" si="8"/>
        <v>8</v>
      </c>
      <c r="AB33" s="3"/>
      <c r="AC33" s="2">
        <f>'Tbl 10'!K32/Tbl11!C32</f>
        <v>799.8971826521702</v>
      </c>
      <c r="AD33" s="35">
        <f t="shared" si="9"/>
        <v>6</v>
      </c>
      <c r="AE33" s="32"/>
      <c r="AF33" s="2">
        <f>'Tbl 10'!L32/Tbl11!C32</f>
        <v>792.8640598275264</v>
      </c>
      <c r="AG33" s="35">
        <f t="shared" si="10"/>
        <v>20</v>
      </c>
      <c r="AH33" s="32"/>
      <c r="AI33" s="2">
        <f>'Tbl 10'!M32/Tbl11!C32</f>
        <v>233.18097467915362</v>
      </c>
      <c r="AJ33" s="35">
        <f t="shared" si="11"/>
        <v>13</v>
      </c>
      <c r="AK33" s="3"/>
      <c r="AL33" s="2">
        <f>('Tbl 10'!N32-'Tbl 10'!O32)/Tbl11!C32</f>
        <v>2150.9514089729323</v>
      </c>
      <c r="AM33" s="35">
        <f t="shared" si="12"/>
        <v>13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13455.390139575144</v>
      </c>
      <c r="C34" s="35">
        <f t="shared" si="0"/>
        <v>5</v>
      </c>
      <c r="D34" s="35"/>
      <c r="E34" s="2">
        <f>'Tbl 10'!C33/Tbl11!C33</f>
        <v>300.9283225736647</v>
      </c>
      <c r="F34" s="35">
        <f t="shared" si="1"/>
        <v>7</v>
      </c>
      <c r="G34" s="35"/>
      <c r="H34" s="2">
        <f>'Tbl 10'!D33/Tbl11!C33</f>
        <v>915.2287156922853</v>
      </c>
      <c r="I34" s="35">
        <f t="shared" si="2"/>
        <v>8</v>
      </c>
      <c r="J34" s="35"/>
      <c r="K34" s="2">
        <f>'Tbl 10'!E33/Tbl11!C33</f>
        <v>5512.362163234393</v>
      </c>
      <c r="L34" s="35">
        <f t="shared" si="3"/>
        <v>4</v>
      </c>
      <c r="M34" s="35"/>
      <c r="N34" s="2">
        <f>'Tbl 10'!F33/Tbl11!C33</f>
        <v>380.5668301655426</v>
      </c>
      <c r="O34" s="35">
        <f t="shared" si="4"/>
        <v>4</v>
      </c>
      <c r="P34" s="35"/>
      <c r="Q34" s="2">
        <f>'Tbl 10'!G33/Tbl11!C33</f>
        <v>238.04942114184732</v>
      </c>
      <c r="R34" s="35">
        <f t="shared" si="5"/>
        <v>4</v>
      </c>
      <c r="S34" s="35"/>
      <c r="T34" s="2">
        <f>'Tbl 10'!H33/Tbl11!C33</f>
        <v>1168.982843437804</v>
      </c>
      <c r="U34" s="35">
        <f t="shared" si="6"/>
        <v>12</v>
      </c>
      <c r="V34" s="35"/>
      <c r="W34" s="2">
        <f>'Tbl 10'!I33/Tbl11!C33</f>
        <v>459.6590615645399</v>
      </c>
      <c r="X34" s="35">
        <f t="shared" si="7"/>
        <v>1</v>
      </c>
      <c r="Y34" s="3"/>
      <c r="Z34" s="2">
        <f>'Tbl 10'!J33/Tbl11!C33</f>
        <v>119.4946189634652</v>
      </c>
      <c r="AA34" s="35">
        <f t="shared" si="8"/>
        <v>4</v>
      </c>
      <c r="AB34" s="32"/>
      <c r="AC34" s="2">
        <f>'Tbl 10'!K33/Tbl11!C33</f>
        <v>962.8313485050671</v>
      </c>
      <c r="AD34" s="35">
        <f t="shared" si="9"/>
        <v>1</v>
      </c>
      <c r="AE34" s="3"/>
      <c r="AF34" s="2">
        <f>'Tbl 10'!L33/Tbl11!C33</f>
        <v>845.4534677390269</v>
      </c>
      <c r="AG34" s="35">
        <f t="shared" si="10"/>
        <v>13</v>
      </c>
      <c r="AH34" s="32"/>
      <c r="AI34" s="2">
        <f>'Tbl 10'!M33/Tbl11!C33</f>
        <v>343.6579831932773</v>
      </c>
      <c r="AJ34" s="35">
        <f t="shared" si="11"/>
        <v>3</v>
      </c>
      <c r="AK34" s="3"/>
      <c r="AL34" s="2">
        <f>('Tbl 10'!N33-'Tbl 10'!O33)/Tbl11!C33</f>
        <v>2208.1753633642297</v>
      </c>
      <c r="AM34" s="35">
        <f t="shared" si="12"/>
        <v>8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 ht="12.75">
      <c r="A36" s="3" t="s">
        <v>71</v>
      </c>
      <c r="B36" s="2">
        <f>+E36+H36+K36+N36+Q36+T36+W36+Z36+AC36+AF36+AI36+AL36</f>
        <v>10492.783525390849</v>
      </c>
      <c r="C36" s="35">
        <f t="shared" si="0"/>
        <v>23</v>
      </c>
      <c r="D36" s="35"/>
      <c r="E36" s="2">
        <f>'Tbl 10'!C35/Tbl11!C35</f>
        <v>256.15317414497844</v>
      </c>
      <c r="F36" s="35">
        <f t="shared" si="1"/>
        <v>17</v>
      </c>
      <c r="G36" s="35"/>
      <c r="H36" s="2">
        <f>'Tbl 10'!D35/Tbl11!C35</f>
        <v>912.0593792577882</v>
      </c>
      <c r="I36" s="35">
        <f t="shared" si="2"/>
        <v>9</v>
      </c>
      <c r="J36" s="35"/>
      <c r="K36" s="2">
        <f>'Tbl 10'!E35/Tbl11!C35</f>
        <v>4336.196436736484</v>
      </c>
      <c r="L36" s="35">
        <f t="shared" si="3"/>
        <v>22</v>
      </c>
      <c r="M36" s="35"/>
      <c r="N36" s="2">
        <f>'Tbl 10'!F35/Tbl11!C35</f>
        <v>321.4509548991987</v>
      </c>
      <c r="O36" s="35">
        <f t="shared" si="4"/>
        <v>5</v>
      </c>
      <c r="P36" s="35"/>
      <c r="Q36" s="2">
        <f>'Tbl 10'!G35/Tbl11!C35</f>
        <v>130.65593838764056</v>
      </c>
      <c r="R36" s="35">
        <f t="shared" si="5"/>
        <v>11</v>
      </c>
      <c r="S36" s="35"/>
      <c r="T36" s="2">
        <f>'Tbl 10'!H35/Tbl11!C35</f>
        <v>843.5990485647644</v>
      </c>
      <c r="U36" s="35">
        <f t="shared" si="6"/>
        <v>24</v>
      </c>
      <c r="V36" s="35"/>
      <c r="W36" s="2">
        <f>'Tbl 10'!I35/Tbl11!C35</f>
        <v>60.4856522642773</v>
      </c>
      <c r="X36" s="35">
        <f t="shared" si="7"/>
        <v>20</v>
      </c>
      <c r="Y36" s="32"/>
      <c r="Z36" s="2">
        <f>'Tbl 10'!J35/Tbl11!C35</f>
        <v>0</v>
      </c>
      <c r="AA36" s="35">
        <f t="shared" si="8"/>
        <v>23</v>
      </c>
      <c r="AB36" s="32"/>
      <c r="AC36" s="2">
        <f>'Tbl 10'!K35/Tbl11!C35</f>
        <v>517.2061150497655</v>
      </c>
      <c r="AD36" s="35">
        <f t="shared" si="9"/>
        <v>20</v>
      </c>
      <c r="AE36" s="32"/>
      <c r="AF36" s="2">
        <f>'Tbl 10'!L35/Tbl11!C35</f>
        <v>832.6805764034824</v>
      </c>
      <c r="AG36" s="35">
        <f t="shared" si="10"/>
        <v>16</v>
      </c>
      <c r="AH36" s="32"/>
      <c r="AI36" s="2">
        <f>'Tbl 10'!M35/Tbl11!C35</f>
        <v>244.50038334526477</v>
      </c>
      <c r="AJ36" s="35">
        <f t="shared" si="11"/>
        <v>10</v>
      </c>
      <c r="AK36" s="3"/>
      <c r="AL36" s="2">
        <f>('Tbl 10'!N35-'Tbl 10'!O35)/Tbl11!C35</f>
        <v>2037.7958663372056</v>
      </c>
      <c r="AM36" s="35">
        <f t="shared" si="12"/>
        <v>16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10652.577630762727</v>
      </c>
      <c r="C37" s="35">
        <f t="shared" si="0"/>
        <v>22</v>
      </c>
      <c r="D37" s="35"/>
      <c r="E37" s="2">
        <f>'Tbl 10'!C36/Tbl11!C36</f>
        <v>296.09155879119186</v>
      </c>
      <c r="F37" s="35">
        <f t="shared" si="1"/>
        <v>10</v>
      </c>
      <c r="G37" s="35"/>
      <c r="H37" s="2">
        <f>'Tbl 10'!D36/Tbl11!C36</f>
        <v>807.5686655104686</v>
      </c>
      <c r="I37" s="35">
        <f t="shared" si="2"/>
        <v>15</v>
      </c>
      <c r="J37" s="35"/>
      <c r="K37" s="2">
        <f>'Tbl 10'!E36/Tbl11!C36</f>
        <v>4497.563294856042</v>
      </c>
      <c r="L37" s="35">
        <f t="shared" si="3"/>
        <v>18</v>
      </c>
      <c r="M37" s="35"/>
      <c r="N37" s="2">
        <f>'Tbl 10'!F36/Tbl11!C36</f>
        <v>389.6006550676672</v>
      </c>
      <c r="O37" s="35">
        <f t="shared" si="4"/>
        <v>2</v>
      </c>
      <c r="P37" s="35"/>
      <c r="Q37" s="2">
        <f>'Tbl 10'!G36/Tbl11!C36</f>
        <v>131.76297930140063</v>
      </c>
      <c r="R37" s="35">
        <f t="shared" si="5"/>
        <v>10</v>
      </c>
      <c r="S37" s="35"/>
      <c r="T37" s="2">
        <f>'Tbl 10'!H36/Tbl11!C36</f>
        <v>922.3953250034032</v>
      </c>
      <c r="U37" s="35">
        <f t="shared" si="6"/>
        <v>22</v>
      </c>
      <c r="V37" s="35"/>
      <c r="W37" s="2">
        <f>'Tbl 10'!I36/Tbl11!C36</f>
        <v>54.82856280854967</v>
      </c>
      <c r="X37" s="35">
        <f t="shared" si="7"/>
        <v>21</v>
      </c>
      <c r="Y37" s="32"/>
      <c r="Z37" s="2">
        <f>'Tbl 10'!J36/Tbl11!C36</f>
        <v>11.207471866629051</v>
      </c>
      <c r="AA37" s="35">
        <f t="shared" si="8"/>
        <v>19</v>
      </c>
      <c r="AB37" s="32"/>
      <c r="AC37" s="2">
        <f>'Tbl 10'!K36/Tbl11!C36</f>
        <v>416.8150743370317</v>
      </c>
      <c r="AD37" s="35">
        <f t="shared" si="9"/>
        <v>23</v>
      </c>
      <c r="AE37" s="32"/>
      <c r="AF37" s="2">
        <f>'Tbl 10'!L36/Tbl11!C36</f>
        <v>805.2060745311976</v>
      </c>
      <c r="AG37" s="35">
        <f t="shared" si="10"/>
        <v>18</v>
      </c>
      <c r="AH37" s="32"/>
      <c r="AI37" s="2">
        <f>'Tbl 10'!M36/Tbl11!C36</f>
        <v>587.536404952839</v>
      </c>
      <c r="AJ37" s="35">
        <f t="shared" si="11"/>
        <v>1</v>
      </c>
      <c r="AK37" s="3"/>
      <c r="AL37" s="2">
        <f>('Tbl 10'!N36-'Tbl 10'!O36)/Tbl11!C36</f>
        <v>1732.0015637363065</v>
      </c>
      <c r="AM37" s="35">
        <f t="shared" si="12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11331.196955727257</v>
      </c>
      <c r="C38" s="35">
        <f t="shared" si="0"/>
        <v>13</v>
      </c>
      <c r="D38" s="35"/>
      <c r="E38" s="2">
        <f>'Tbl 10'!C37/Tbl11!C37</f>
        <v>303.932332438394</v>
      </c>
      <c r="F38" s="35">
        <f t="shared" si="1"/>
        <v>6</v>
      </c>
      <c r="G38" s="35"/>
      <c r="H38" s="2">
        <f>'Tbl 10'!D37/Tbl11!C37</f>
        <v>819.182105136713</v>
      </c>
      <c r="I38" s="35">
        <f t="shared" si="2"/>
        <v>14</v>
      </c>
      <c r="J38" s="35"/>
      <c r="K38" s="2">
        <f>'Tbl 10'!E37/Tbl11!C37</f>
        <v>4851.967061211767</v>
      </c>
      <c r="L38" s="35">
        <f t="shared" si="3"/>
        <v>10</v>
      </c>
      <c r="M38" s="35"/>
      <c r="N38" s="2">
        <f>'Tbl 10'!F37/Tbl11!C37</f>
        <v>288.2235747058243</v>
      </c>
      <c r="O38" s="35">
        <f t="shared" si="4"/>
        <v>9</v>
      </c>
      <c r="P38" s="35"/>
      <c r="Q38" s="2">
        <f>'Tbl 10'!G37/Tbl11!C37</f>
        <v>129.4021812251191</v>
      </c>
      <c r="R38" s="35">
        <f t="shared" si="5"/>
        <v>12</v>
      </c>
      <c r="S38" s="35"/>
      <c r="T38" s="2">
        <f>'Tbl 10'!H37/Tbl11!C37</f>
        <v>1160.522505200697</v>
      </c>
      <c r="U38" s="35">
        <f t="shared" si="6"/>
        <v>13</v>
      </c>
      <c r="V38" s="35"/>
      <c r="W38" s="2">
        <f>'Tbl 10'!I37/Tbl11!C37</f>
        <v>139.854789871561</v>
      </c>
      <c r="X38" s="35">
        <f t="shared" si="7"/>
        <v>5</v>
      </c>
      <c r="Y38" s="3"/>
      <c r="Z38" s="2">
        <f>'Tbl 10'!J37/Tbl11!C37</f>
        <v>95.45142804235694</v>
      </c>
      <c r="AA38" s="35">
        <f t="shared" si="8"/>
        <v>12</v>
      </c>
      <c r="AB38" s="32"/>
      <c r="AC38" s="2">
        <f>'Tbl 10'!K37/Tbl11!C37</f>
        <v>553.2968603245823</v>
      </c>
      <c r="AD38" s="35">
        <f t="shared" si="9"/>
        <v>18</v>
      </c>
      <c r="AE38" s="3"/>
      <c r="AF38" s="2">
        <f>'Tbl 10'!L37/Tbl11!C37</f>
        <v>737.2141997356877</v>
      </c>
      <c r="AG38" s="35">
        <f t="shared" si="10"/>
        <v>22</v>
      </c>
      <c r="AH38" s="32"/>
      <c r="AI38" s="2">
        <f>'Tbl 10'!M37/Tbl11!C37</f>
        <v>199.76006182221033</v>
      </c>
      <c r="AJ38" s="35">
        <f t="shared" si="11"/>
        <v>16</v>
      </c>
      <c r="AK38" s="3"/>
      <c r="AL38" s="2">
        <f>('Tbl 10'!N37-'Tbl 10'!O37)/Tbl11!C37</f>
        <v>2052.3898560123425</v>
      </c>
      <c r="AM38" s="35">
        <f t="shared" si="12"/>
        <v>15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14605.75547751725</v>
      </c>
      <c r="C39" s="36">
        <f t="shared" si="0"/>
        <v>1</v>
      </c>
      <c r="D39" s="36"/>
      <c r="E39" s="9">
        <f>'Tbl 10'!C38/Tbl11!C38</f>
        <v>239.79939799021346</v>
      </c>
      <c r="F39" s="36">
        <f t="shared" si="1"/>
        <v>20</v>
      </c>
      <c r="G39" s="36"/>
      <c r="H39" s="9">
        <f>'Tbl 10'!D38/Tbl11!C38</f>
        <v>1031.9896654986649</v>
      </c>
      <c r="I39" s="36">
        <f t="shared" si="2"/>
        <v>4</v>
      </c>
      <c r="J39" s="36"/>
      <c r="K39" s="9">
        <f>'Tbl 10'!E38/Tbl11!C38</f>
        <v>6437.631120818733</v>
      </c>
      <c r="L39" s="36">
        <f t="shared" si="3"/>
        <v>1</v>
      </c>
      <c r="M39" s="36"/>
      <c r="N39" s="9">
        <f>'Tbl 10'!F38/Tbl11!C38</f>
        <v>385.11276415108904</v>
      </c>
      <c r="O39" s="36">
        <f t="shared" si="4"/>
        <v>3</v>
      </c>
      <c r="P39" s="36"/>
      <c r="Q39" s="9">
        <f>'Tbl 10'!G38/Tbl11!C38</f>
        <v>248.7053131222697</v>
      </c>
      <c r="R39" s="36">
        <f t="shared" si="5"/>
        <v>3</v>
      </c>
      <c r="S39" s="36"/>
      <c r="T39" s="9">
        <f>'Tbl 10'!H38/Tbl11!C38</f>
        <v>1504.1817807140762</v>
      </c>
      <c r="U39" s="36">
        <f t="shared" si="6"/>
        <v>4</v>
      </c>
      <c r="V39" s="36"/>
      <c r="W39" s="9">
        <f>'Tbl 10'!I38/Tbl11!C38</f>
        <v>47.12829754719602</v>
      </c>
      <c r="X39" s="36">
        <f t="shared" si="7"/>
        <v>22</v>
      </c>
      <c r="Y39" s="8"/>
      <c r="Z39" s="9">
        <f>'Tbl 10'!J38/Tbl11!C38</f>
        <v>129.32297979408176</v>
      </c>
      <c r="AA39" s="36">
        <f t="shared" si="8"/>
        <v>3</v>
      </c>
      <c r="AB39" s="33"/>
      <c r="AC39" s="9">
        <f>'Tbl 10'!K38/Tbl11!C38</f>
        <v>847.0244524026365</v>
      </c>
      <c r="AD39" s="36">
        <f t="shared" si="9"/>
        <v>4</v>
      </c>
      <c r="AE39" s="33"/>
      <c r="AF39" s="9">
        <f>'Tbl 10'!L38/Tbl11!C38</f>
        <v>1057.9683697883704</v>
      </c>
      <c r="AG39" s="36">
        <f t="shared" si="10"/>
        <v>2</v>
      </c>
      <c r="AH39" s="33"/>
      <c r="AI39" s="9">
        <f>'Tbl 10'!M38/Tbl11!C38</f>
        <v>143.9042341354985</v>
      </c>
      <c r="AJ39" s="36">
        <f t="shared" si="11"/>
        <v>23</v>
      </c>
      <c r="AK39" s="8"/>
      <c r="AL39" s="9">
        <f>('Tbl 10'!N38-'Tbl 10'!O38)/Tbl11!C38</f>
        <v>2532.9871015544204</v>
      </c>
      <c r="AM39" s="36">
        <f t="shared" si="12"/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191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H46" s="31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935" sheet="1" objects="1" scenarios="1"/>
  <mergeCells count="37"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Q7:R7"/>
    <mergeCell ref="Q8:R8"/>
    <mergeCell ref="H7:I7"/>
    <mergeCell ref="H6:I6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B7:C7"/>
    <mergeCell ref="B8:C8"/>
    <mergeCell ref="E7:F7"/>
    <mergeCell ref="E8:F8"/>
  </mergeCells>
  <printOptions horizontalCentered="1"/>
  <pageMargins left="0.2" right="0.2" top="0.87" bottom="0.88" header="0.67" footer="0.5"/>
  <pageSetup fitToHeight="1" fitToWidth="1" horizontalDpi="600" verticalDpi="600" orientation="landscape" scale="65" r:id="rId1"/>
  <headerFooter scaleWithDoc="0">
    <oddFooter>&amp;L&amp;"Arial,Italic"&amp;9MSDE-LFRO  09 / 2010&amp;C- 3 -&amp;R&amp;"Arial,Italic"&amp;9Selected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zoomScalePageLayoutView="0" workbookViewId="0" topLeftCell="L1">
      <selection activeCell="N12" sqref="N12"/>
    </sheetView>
  </sheetViews>
  <sheetFormatPr defaultColWidth="9.140625" defaultRowHeight="12.75"/>
  <cols>
    <col min="1" max="1" width="13.57421875" style="3" customWidth="1"/>
    <col min="2" max="2" width="13.00390625" style="0" customWidth="1"/>
    <col min="3" max="3" width="6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5.71093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9.71093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31" t="s">
        <v>112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3" spans="1:42" ht="12.75">
      <c r="A3" s="230" t="s">
        <v>207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6"/>
      <c r="AO3" s="16"/>
      <c r="AP3" s="13"/>
    </row>
    <row r="4" spans="1:42" ht="12.75">
      <c r="A4" s="231" t="s">
        <v>192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34"/>
      <c r="C6" s="234"/>
      <c r="D6" s="6"/>
      <c r="E6" s="3"/>
      <c r="F6" s="3"/>
      <c r="G6" s="3"/>
      <c r="H6" s="234" t="s">
        <v>26</v>
      </c>
      <c r="I6" s="234"/>
      <c r="J6" s="3"/>
      <c r="K6" s="234" t="s">
        <v>27</v>
      </c>
      <c r="L6" s="234"/>
      <c r="M6" s="3"/>
      <c r="N6" s="234" t="s">
        <v>30</v>
      </c>
      <c r="O6" s="234"/>
      <c r="P6" s="3"/>
      <c r="Q6" s="234" t="s">
        <v>32</v>
      </c>
      <c r="R6" s="234"/>
      <c r="S6" s="6"/>
      <c r="T6" s="3"/>
      <c r="U6" s="3"/>
      <c r="V6" s="3"/>
      <c r="W6" s="234" t="s">
        <v>36</v>
      </c>
      <c r="X6" s="234"/>
      <c r="Y6" s="6"/>
      <c r="Z6" s="3"/>
      <c r="AA6" s="3"/>
      <c r="AB6" s="3"/>
      <c r="AC6" s="234" t="s">
        <v>36</v>
      </c>
      <c r="AD6" s="234"/>
      <c r="AE6" s="6"/>
      <c r="AF6" s="3"/>
      <c r="AG6" s="3"/>
      <c r="AH6" s="3"/>
      <c r="AI6" s="234"/>
      <c r="AJ6" s="234"/>
      <c r="AK6" s="6"/>
      <c r="AL6" s="3"/>
      <c r="AM6" s="3"/>
    </row>
    <row r="7" spans="1:39" ht="12.75">
      <c r="A7" s="3" t="s">
        <v>115</v>
      </c>
      <c r="B7" s="231" t="s">
        <v>102</v>
      </c>
      <c r="C7" s="231"/>
      <c r="D7" s="6"/>
      <c r="E7" s="231" t="s">
        <v>24</v>
      </c>
      <c r="F7" s="231"/>
      <c r="G7" s="6"/>
      <c r="H7" s="231" t="s">
        <v>24</v>
      </c>
      <c r="I7" s="231"/>
      <c r="J7" s="6"/>
      <c r="K7" s="231" t="s">
        <v>29</v>
      </c>
      <c r="L7" s="231"/>
      <c r="M7" s="6"/>
      <c r="N7" s="231" t="s">
        <v>27</v>
      </c>
      <c r="O7" s="231"/>
      <c r="P7" s="6"/>
      <c r="Q7" s="231" t="s">
        <v>27</v>
      </c>
      <c r="R7" s="231"/>
      <c r="S7" s="6"/>
      <c r="T7" s="231" t="s">
        <v>34</v>
      </c>
      <c r="U7" s="231"/>
      <c r="V7" s="6"/>
      <c r="W7" s="231" t="s">
        <v>38</v>
      </c>
      <c r="X7" s="231"/>
      <c r="Y7" s="6"/>
      <c r="Z7" s="231" t="s">
        <v>40</v>
      </c>
      <c r="AA7" s="231"/>
      <c r="AB7" s="6"/>
      <c r="AC7" s="231" t="s">
        <v>41</v>
      </c>
      <c r="AD7" s="231"/>
      <c r="AE7" s="6"/>
      <c r="AF7" s="231" t="s">
        <v>43</v>
      </c>
      <c r="AG7" s="231"/>
      <c r="AH7" s="6"/>
      <c r="AI7" s="231" t="s">
        <v>104</v>
      </c>
      <c r="AJ7" s="231"/>
      <c r="AK7" s="6"/>
      <c r="AL7" s="231" t="s">
        <v>47</v>
      </c>
      <c r="AM7" s="231"/>
    </row>
    <row r="8" spans="1:39" ht="12.75">
      <c r="A8" t="s">
        <v>35</v>
      </c>
      <c r="B8" s="233" t="s">
        <v>103</v>
      </c>
      <c r="C8" s="233"/>
      <c r="D8" s="6"/>
      <c r="E8" s="233" t="s">
        <v>25</v>
      </c>
      <c r="F8" s="233"/>
      <c r="G8" s="6"/>
      <c r="H8" s="233" t="s">
        <v>25</v>
      </c>
      <c r="I8" s="233"/>
      <c r="J8" s="6"/>
      <c r="K8" s="233" t="s">
        <v>28</v>
      </c>
      <c r="L8" s="233"/>
      <c r="M8" s="6"/>
      <c r="N8" s="233" t="s">
        <v>31</v>
      </c>
      <c r="O8" s="233"/>
      <c r="P8" s="6"/>
      <c r="Q8" s="233" t="s">
        <v>33</v>
      </c>
      <c r="R8" s="233"/>
      <c r="S8" s="6"/>
      <c r="T8" s="233" t="s">
        <v>35</v>
      </c>
      <c r="U8" s="233"/>
      <c r="V8" s="6"/>
      <c r="W8" s="233" t="s">
        <v>39</v>
      </c>
      <c r="X8" s="233"/>
      <c r="Y8" s="6"/>
      <c r="Z8" s="233" t="s">
        <v>39</v>
      </c>
      <c r="AA8" s="233"/>
      <c r="AB8" s="6"/>
      <c r="AC8" s="233" t="s">
        <v>42</v>
      </c>
      <c r="AD8" s="233"/>
      <c r="AE8" s="6"/>
      <c r="AF8" s="233" t="s">
        <v>44</v>
      </c>
      <c r="AG8" s="233"/>
      <c r="AH8" s="6"/>
      <c r="AI8" s="233" t="s">
        <v>44</v>
      </c>
      <c r="AJ8" s="233"/>
      <c r="AK8" s="6"/>
      <c r="AL8" s="233" t="s">
        <v>48</v>
      </c>
      <c r="AM8" s="233"/>
    </row>
    <row r="9" spans="1:39" ht="13.5" thickBot="1">
      <c r="A9" s="4" t="s">
        <v>116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5" t="s">
        <v>76</v>
      </c>
      <c r="B10" s="40">
        <f>+E10+H10+K10+N10+Q10+T10+W10+Z10+AC10+AF10+AI10+AL10</f>
        <v>13035.816275256038</v>
      </c>
      <c r="C10" s="78"/>
      <c r="D10" s="12"/>
      <c r="E10" s="12">
        <f>'Tbl 10'!C9/Tbl11!E9</f>
        <v>380.8267638019262</v>
      </c>
      <c r="F10" s="11"/>
      <c r="G10" s="12"/>
      <c r="H10" s="12">
        <f>'Tbl 10'!D9/Tbl11!E9</f>
        <v>945.9856504475789</v>
      </c>
      <c r="I10" s="11"/>
      <c r="J10" s="12"/>
      <c r="K10" s="12">
        <f>'Tbl 10'!E9/Tbl11!E9</f>
        <v>5257.347278683027</v>
      </c>
      <c r="L10" s="11"/>
      <c r="M10" s="12"/>
      <c r="N10" s="12">
        <f>'Tbl 10'!F9/Tbl11!E9</f>
        <v>247.23859498137887</v>
      </c>
      <c r="O10" s="11"/>
      <c r="P10" s="12"/>
      <c r="Q10" s="12">
        <f>'Tbl 10'!G9/Tbl11!E9</f>
        <v>217.96038444821443</v>
      </c>
      <c r="R10" s="11"/>
      <c r="S10" s="12"/>
      <c r="T10" s="12">
        <f>'Tbl 10'!H9/Tbl11!E9</f>
        <v>1469.5511723320055</v>
      </c>
      <c r="U10" s="11"/>
      <c r="V10" s="12"/>
      <c r="W10" s="12">
        <f>'Tbl 10'!I9/Tbl11!E9</f>
        <v>109.48655856545919</v>
      </c>
      <c r="X10" s="11"/>
      <c r="Y10" s="12"/>
      <c r="Z10" s="12">
        <f>'Tbl 10'!J9/Tbl11!E9</f>
        <v>74.51434004266581</v>
      </c>
      <c r="AA10" s="11"/>
      <c r="AB10" s="12"/>
      <c r="AC10" s="12">
        <f>'Tbl 10'!K9/Tbl11!E9</f>
        <v>636.1423729571145</v>
      </c>
      <c r="AD10" s="11"/>
      <c r="AE10" s="12"/>
      <c r="AF10" s="12">
        <f>'Tbl 10'!L9/Tbl11!E9</f>
        <v>925.1061425382554</v>
      </c>
      <c r="AG10" s="11"/>
      <c r="AH10" s="12"/>
      <c r="AI10" s="12">
        <f>'Tbl 10'!M9/Tbl11!E9</f>
        <v>275.1935919207244</v>
      </c>
      <c r="AJ10" s="11"/>
      <c r="AK10" s="12"/>
      <c r="AL10" s="12">
        <f>('Tbl 10'!N9-'Tbl 10'!O9)/Tbl11!E9</f>
        <v>2496.463424537688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13285.34441079736</v>
      </c>
      <c r="C12" s="35">
        <f>RANK(B12,B$12:B39)</f>
        <v>8</v>
      </c>
      <c r="D12" s="35"/>
      <c r="E12" s="2">
        <f>'Tbl 10'!C11/Tbl11!E11</f>
        <v>295.58868114610806</v>
      </c>
      <c r="F12" s="35">
        <f>RANK(E12,E$12:E$39)</f>
        <v>15</v>
      </c>
      <c r="G12" s="35"/>
      <c r="H12" s="2">
        <f>'Tbl 10'!D11/Tbl11!E11</f>
        <v>854.6951447450294</v>
      </c>
      <c r="I12" s="35">
        <f>RANK(H12,H$12:H$39)</f>
        <v>16</v>
      </c>
      <c r="J12" s="35"/>
      <c r="K12" s="2">
        <f>'Tbl 10'!E11/Tbl11!E11</f>
        <v>5293.592464369314</v>
      </c>
      <c r="L12" s="35">
        <f>RANK(K12,K$12:K$39)</f>
        <v>8</v>
      </c>
      <c r="M12" s="35"/>
      <c r="N12" s="2">
        <f>'Tbl 10'!F11/Tbl11!E11</f>
        <v>463.3064458206169</v>
      </c>
      <c r="O12" s="35">
        <f>RANK(N12,N$12:N$39)</f>
        <v>1</v>
      </c>
      <c r="P12" s="35"/>
      <c r="Q12" s="2">
        <f>'Tbl 10'!G11/Tbl11!E11</f>
        <v>144.61934161012175</v>
      </c>
      <c r="R12" s="35">
        <f>RANK(Q12,Q$12:Q$39)</f>
        <v>9</v>
      </c>
      <c r="S12" s="35"/>
      <c r="T12" s="2">
        <f>'Tbl 10'!H11/Tbl11!E11</f>
        <v>1488.116535601055</v>
      </c>
      <c r="U12" s="35">
        <f>RANK(T12,T$12:T$39)</f>
        <v>6</v>
      </c>
      <c r="V12" s="35"/>
      <c r="W12" s="2">
        <f>'Tbl 10'!I11/Tbl11!E11</f>
        <v>74.19205783875078</v>
      </c>
      <c r="X12" s="32">
        <f>RANK(W12,W$12:W$39)</f>
        <v>16</v>
      </c>
      <c r="Y12" s="32"/>
      <c r="Z12" s="2">
        <f>'Tbl 10'!J11/Tbl11!E11</f>
        <v>68.76346321372485</v>
      </c>
      <c r="AA12" s="32">
        <f>RANK(Z12,Z$12:Z$39)</f>
        <v>18</v>
      </c>
      <c r="AB12" s="32"/>
      <c r="AC12" s="2">
        <f>'Tbl 10'!K11/Tbl11!E11</f>
        <v>681.3953764555988</v>
      </c>
      <c r="AD12" s="32">
        <f>RANK(AC12,AC$12:AC$39)</f>
        <v>14</v>
      </c>
      <c r="AE12" s="32"/>
      <c r="AF12" s="2">
        <f>'Tbl 10'!L11/Tbl11!E11</f>
        <v>960.2271012474444</v>
      </c>
      <c r="AG12" s="32">
        <f>RANK(AF12,AF$12:AF$39)</f>
        <v>5</v>
      </c>
      <c r="AH12" s="32"/>
      <c r="AI12" s="2">
        <f>'Tbl 10'!M11/Tbl11!E11</f>
        <v>198.81733621736942</v>
      </c>
      <c r="AJ12" s="3">
        <f>RANK(AI12,AI$12:AI$39)</f>
        <v>18</v>
      </c>
      <c r="AK12" s="3"/>
      <c r="AL12" s="2">
        <f>('Tbl 10'!N11-'Tbl 10'!O11)/Tbl11!E11</f>
        <v>2762.0304625322233</v>
      </c>
      <c r="AM12" s="3">
        <f>RANK(AL12,AL$12:AL$39)</f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12133.94832115389</v>
      </c>
      <c r="C13" s="35">
        <f>RANK(B13,B$12:B40)</f>
        <v>11</v>
      </c>
      <c r="D13" s="35"/>
      <c r="E13" s="2">
        <f>'Tbl 10'!C12/Tbl11!E12</f>
        <v>362.54075987829555</v>
      </c>
      <c r="F13" s="35">
        <f aca="true" t="shared" si="0" ref="F13:F39">RANK(E13,E$12:E$39)</f>
        <v>5</v>
      </c>
      <c r="G13" s="35"/>
      <c r="H13" s="2">
        <f>'Tbl 10'!D12/Tbl11!E12</f>
        <v>885.9370324897376</v>
      </c>
      <c r="I13" s="35">
        <f aca="true" t="shared" si="1" ref="I13:I39">RANK(H13,H$12:H$39)</f>
        <v>12</v>
      </c>
      <c r="J13" s="35"/>
      <c r="K13" s="2">
        <f>'Tbl 10'!E12/Tbl11!E12</f>
        <v>5150.229165696659</v>
      </c>
      <c r="L13" s="35">
        <f aca="true" t="shared" si="2" ref="L13:L39">RANK(K13,K$12:K$39)</f>
        <v>11</v>
      </c>
      <c r="M13" s="35"/>
      <c r="N13" s="2">
        <f>'Tbl 10'!F12/Tbl11!E12</f>
        <v>188.6287472434386</v>
      </c>
      <c r="O13" s="35">
        <f aca="true" t="shared" si="3" ref="O13:O39">RANK(N13,N$12:N$39)</f>
        <v>21</v>
      </c>
      <c r="P13" s="35"/>
      <c r="Q13" s="2">
        <f>'Tbl 10'!G12/Tbl11!E12</f>
        <v>170.05479087901105</v>
      </c>
      <c r="R13" s="35">
        <f aca="true" t="shared" si="4" ref="R13:R39">RANK(Q13,Q$12:Q$39)</f>
        <v>8</v>
      </c>
      <c r="S13" s="35"/>
      <c r="T13" s="2">
        <f>'Tbl 10'!H12/Tbl11!E12</f>
        <v>1316.080095867523</v>
      </c>
      <c r="U13" s="35">
        <f aca="true" t="shared" si="5" ref="U13:U39">RANK(T13,T$12:T$39)</f>
        <v>11</v>
      </c>
      <c r="V13" s="35"/>
      <c r="W13" s="2">
        <f>'Tbl 10'!I12/Tbl11!E12</f>
        <v>80.79021645661715</v>
      </c>
      <c r="X13" s="32">
        <f aca="true" t="shared" si="6" ref="X13:X39">RANK(W13,W$12:W$39)</f>
        <v>12</v>
      </c>
      <c r="Y13" s="3"/>
      <c r="Z13" s="2">
        <f>'Tbl 10'!J12/Tbl11!E12</f>
        <v>0</v>
      </c>
      <c r="AA13" s="32">
        <f aca="true" t="shared" si="7" ref="AA13:AA39">RANK(Z13,Z$12:Z$39)</f>
        <v>23</v>
      </c>
      <c r="AB13" s="3"/>
      <c r="AC13" s="2">
        <f>'Tbl 10'!K12/Tbl11!E12</f>
        <v>556.6834773635333</v>
      </c>
      <c r="AD13" s="32">
        <f aca="true" t="shared" si="8" ref="AD13:AD39">RANK(AC13,AC$12:AC$39)</f>
        <v>19</v>
      </c>
      <c r="AE13" s="32"/>
      <c r="AF13" s="2">
        <f>'Tbl 10'!L12/Tbl11!E12</f>
        <v>908.4889216260824</v>
      </c>
      <c r="AG13" s="32">
        <f aca="true" t="shared" si="9" ref="AG13:AG39">RANK(AF13,AF$12:AF$39)</f>
        <v>10</v>
      </c>
      <c r="AH13" s="32"/>
      <c r="AI13" s="2">
        <f>'Tbl 10'!M12/Tbl11!E12</f>
        <v>176.5417178937351</v>
      </c>
      <c r="AJ13" s="3">
        <f aca="true" t="shared" si="10" ref="AJ13:AJ39">RANK(AI13,AI$12:AI$39)</f>
        <v>22</v>
      </c>
      <c r="AK13" s="3"/>
      <c r="AL13" s="2">
        <f>('Tbl 10'!N12-'Tbl 10'!O12)/Tbl11!E12</f>
        <v>2337.9733957592584</v>
      </c>
      <c r="AM13" s="3">
        <f aca="true" t="shared" si="11" ref="AM13:AM39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14933.377354131357</v>
      </c>
      <c r="C14" s="35">
        <f>RANK(B14,B$12:B41)</f>
        <v>2</v>
      </c>
      <c r="D14" s="35"/>
      <c r="E14" s="2">
        <f>'Tbl 10'!C13/Tbl11!E13</f>
        <v>807.6326237528336</v>
      </c>
      <c r="F14" s="35">
        <f t="shared" si="0"/>
        <v>1</v>
      </c>
      <c r="G14" s="35"/>
      <c r="H14" s="2">
        <f>'Tbl 10'!D13/Tbl11!E13</f>
        <v>1131.69566161225</v>
      </c>
      <c r="I14" s="35">
        <f t="shared" si="1"/>
        <v>3</v>
      </c>
      <c r="J14" s="35"/>
      <c r="K14" s="2">
        <f>'Tbl 10'!E13/Tbl11!E13</f>
        <v>5193.170704189152</v>
      </c>
      <c r="L14" s="35">
        <f t="shared" si="2"/>
        <v>9</v>
      </c>
      <c r="M14" s="35"/>
      <c r="N14" s="2">
        <f>'Tbl 10'!F13/Tbl11!E13</f>
        <v>283.92336696419255</v>
      </c>
      <c r="O14" s="35">
        <f t="shared" si="3"/>
        <v>12</v>
      </c>
      <c r="P14" s="35"/>
      <c r="Q14" s="2">
        <f>'Tbl 10'!G13/Tbl11!E13</f>
        <v>878.4122235955837</v>
      </c>
      <c r="R14" s="35">
        <f t="shared" si="4"/>
        <v>1</v>
      </c>
      <c r="S14" s="35"/>
      <c r="T14" s="2">
        <f>'Tbl 10'!H13/Tbl11!E13</f>
        <v>2098.7368111091687</v>
      </c>
      <c r="U14" s="35">
        <f t="shared" si="5"/>
        <v>1</v>
      </c>
      <c r="V14" s="35"/>
      <c r="W14" s="2">
        <f>'Tbl 10'!I13/Tbl11!E13</f>
        <v>192.61425485065786</v>
      </c>
      <c r="X14" s="32">
        <f t="shared" si="6"/>
        <v>3</v>
      </c>
      <c r="Y14" s="32"/>
      <c r="Z14" s="2">
        <f>'Tbl 10'!J13/Tbl11!E13</f>
        <v>0.002418160802166119</v>
      </c>
      <c r="AA14" s="32">
        <f t="shared" si="7"/>
        <v>22</v>
      </c>
      <c r="AB14" s="32"/>
      <c r="AC14" s="2">
        <f>'Tbl 10'!K13/Tbl11!E13</f>
        <v>478.1367268189923</v>
      </c>
      <c r="AD14" s="32">
        <f t="shared" si="8"/>
        <v>22</v>
      </c>
      <c r="AE14" s="32"/>
      <c r="AF14" s="2">
        <f>'Tbl 10'!L13/Tbl11!E13</f>
        <v>997.0585974252805</v>
      </c>
      <c r="AG14" s="32">
        <f t="shared" si="9"/>
        <v>4</v>
      </c>
      <c r="AH14" s="32"/>
      <c r="AI14" s="2">
        <f>'Tbl 10'!M13/Tbl11!E13</f>
        <v>268.76483800740783</v>
      </c>
      <c r="AJ14" s="3">
        <f t="shared" si="10"/>
        <v>10</v>
      </c>
      <c r="AK14" s="3"/>
      <c r="AL14" s="2">
        <f>('Tbl 10'!N13-'Tbl 10'!O13)/Tbl11!E13</f>
        <v>2603.2291276450355</v>
      </c>
      <c r="AM14" s="3">
        <f t="shared" si="11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12246.068113597037</v>
      </c>
      <c r="C15" s="35">
        <f>RANK(B15,B$12:B42)</f>
        <v>10</v>
      </c>
      <c r="D15" s="35"/>
      <c r="E15" s="2">
        <f>'Tbl 10'!C14/Tbl11!E14</f>
        <v>415.44942764683145</v>
      </c>
      <c r="F15" s="35">
        <f t="shared" si="0"/>
        <v>4</v>
      </c>
      <c r="G15" s="35"/>
      <c r="H15" s="2">
        <f>'Tbl 10'!D14/Tbl11!E14</f>
        <v>838.9454894244338</v>
      </c>
      <c r="I15" s="35">
        <f t="shared" si="1"/>
        <v>18</v>
      </c>
      <c r="J15" s="35"/>
      <c r="K15" s="2">
        <f>'Tbl 10'!E14/Tbl11!E14</f>
        <v>4622.8121682010615</v>
      </c>
      <c r="L15" s="35">
        <f t="shared" si="2"/>
        <v>21</v>
      </c>
      <c r="M15" s="35"/>
      <c r="N15" s="2">
        <f>'Tbl 10'!F14/Tbl11!E14</f>
        <v>271.4424841240508</v>
      </c>
      <c r="O15" s="35">
        <f t="shared" si="3"/>
        <v>14</v>
      </c>
      <c r="P15" s="35"/>
      <c r="Q15" s="2">
        <f>'Tbl 10'!G14/Tbl11!E14</f>
        <v>114.54550611938045</v>
      </c>
      <c r="R15" s="35">
        <f t="shared" si="4"/>
        <v>15</v>
      </c>
      <c r="S15" s="35"/>
      <c r="T15" s="2">
        <f>'Tbl 10'!H14/Tbl11!E14</f>
        <v>1376.0832799585044</v>
      </c>
      <c r="U15" s="35">
        <f t="shared" si="5"/>
        <v>9</v>
      </c>
      <c r="V15" s="35"/>
      <c r="W15" s="2">
        <f>'Tbl 10'!I14/Tbl11!E14</f>
        <v>87.74155855201263</v>
      </c>
      <c r="X15" s="32">
        <f t="shared" si="6"/>
        <v>10</v>
      </c>
      <c r="Y15" s="32"/>
      <c r="Z15" s="2">
        <f>'Tbl 10'!J14/Tbl11!E14</f>
        <v>139.72493511020764</v>
      </c>
      <c r="AA15" s="32">
        <f t="shared" si="7"/>
        <v>2</v>
      </c>
      <c r="AB15" s="3"/>
      <c r="AC15" s="2">
        <f>'Tbl 10'!K14/Tbl11!E14</f>
        <v>498.34655191603383</v>
      </c>
      <c r="AD15" s="32">
        <f t="shared" si="8"/>
        <v>21</v>
      </c>
      <c r="AE15" s="3"/>
      <c r="AF15" s="2">
        <f>'Tbl 10'!L14/Tbl11!E14</f>
        <v>904.5787005031583</v>
      </c>
      <c r="AG15" s="32">
        <f t="shared" si="9"/>
        <v>11</v>
      </c>
      <c r="AH15" s="32"/>
      <c r="AI15" s="2">
        <f>'Tbl 10'!M14/Tbl11!E14</f>
        <v>282.31111610442844</v>
      </c>
      <c r="AJ15" s="3">
        <f t="shared" si="10"/>
        <v>8</v>
      </c>
      <c r="AK15" s="3"/>
      <c r="AL15" s="2">
        <f>('Tbl 10'!N14-'Tbl 10'!O14)/Tbl11!E14</f>
        <v>2694.0868959369336</v>
      </c>
      <c r="AM15" s="3">
        <f t="shared" si="11"/>
        <v>3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11602.02157797781</v>
      </c>
      <c r="C16" s="35">
        <f>RANK(B16,B$12:B43)</f>
        <v>16</v>
      </c>
      <c r="D16" s="35"/>
      <c r="E16" s="2">
        <f>'Tbl 10'!C15/Tbl11!E15</f>
        <v>298.15592111343176</v>
      </c>
      <c r="F16" s="35">
        <f t="shared" si="0"/>
        <v>14</v>
      </c>
      <c r="G16" s="35"/>
      <c r="H16" s="2">
        <f>'Tbl 10'!D15/Tbl11!E15</f>
        <v>708.0034440480812</v>
      </c>
      <c r="I16" s="35">
        <f t="shared" si="1"/>
        <v>21</v>
      </c>
      <c r="J16" s="35"/>
      <c r="K16" s="2">
        <f>'Tbl 10'!E15/Tbl11!E15</f>
        <v>5068.237991115712</v>
      </c>
      <c r="L16" s="35">
        <f t="shared" si="2"/>
        <v>13</v>
      </c>
      <c r="M16" s="35"/>
      <c r="N16" s="2">
        <f>'Tbl 10'!F15/Tbl11!E15</f>
        <v>159.06154741881227</v>
      </c>
      <c r="O16" s="35">
        <f t="shared" si="3"/>
        <v>24</v>
      </c>
      <c r="P16" s="35"/>
      <c r="Q16" s="2">
        <f>'Tbl 10'!G15/Tbl11!E15</f>
        <v>50.22308374766648</v>
      </c>
      <c r="R16" s="35">
        <f t="shared" si="4"/>
        <v>23</v>
      </c>
      <c r="S16" s="35"/>
      <c r="T16" s="2">
        <f>'Tbl 10'!H15/Tbl11!E15</f>
        <v>1372.8857598777638</v>
      </c>
      <c r="U16" s="35">
        <f t="shared" si="5"/>
        <v>10</v>
      </c>
      <c r="V16" s="35"/>
      <c r="W16" s="2">
        <f>'Tbl 10'!I15/Tbl11!E15</f>
        <v>71.9348717569574</v>
      </c>
      <c r="X16" s="32">
        <f t="shared" si="6"/>
        <v>17</v>
      </c>
      <c r="Y16" s="32"/>
      <c r="Z16" s="2">
        <f>'Tbl 10'!J15/Tbl11!E15</f>
        <v>74.29575562661344</v>
      </c>
      <c r="AA16" s="32">
        <f t="shared" si="7"/>
        <v>17</v>
      </c>
      <c r="AB16" s="32"/>
      <c r="AC16" s="2">
        <f>'Tbl 10'!K15/Tbl11!E15</f>
        <v>757.9488950089028</v>
      </c>
      <c r="AD16" s="32">
        <f t="shared" si="8"/>
        <v>9</v>
      </c>
      <c r="AE16" s="32"/>
      <c r="AF16" s="2">
        <f>'Tbl 10'!L15/Tbl11!E15</f>
        <v>947.2031039560346</v>
      </c>
      <c r="AG16" s="32">
        <f t="shared" si="9"/>
        <v>6</v>
      </c>
      <c r="AH16" s="32"/>
      <c r="AI16" s="2">
        <f>'Tbl 10'!M15/Tbl11!E15</f>
        <v>190.71990462636086</v>
      </c>
      <c r="AJ16" s="3">
        <f t="shared" si="10"/>
        <v>19</v>
      </c>
      <c r="AK16" s="3"/>
      <c r="AL16" s="2">
        <f>('Tbl 10'!N15-'Tbl 10'!O15)/Tbl11!E15</f>
        <v>1903.3512996814723</v>
      </c>
      <c r="AM16" s="3">
        <f t="shared" si="11"/>
        <v>22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 ht="12.75">
      <c r="A18" s="3" t="s">
        <v>56</v>
      </c>
      <c r="B18" s="2">
        <f>+E18+H18+K18+N18+Q18+T18+W18+Z18+AC18+AF18+AI18+AL18</f>
        <v>11145.773760184642</v>
      </c>
      <c r="C18" s="35">
        <f>RANK(B18,B$12:B45)</f>
        <v>23</v>
      </c>
      <c r="D18" s="35"/>
      <c r="E18" s="2">
        <f>'Tbl 10'!C17/Tbl11!E17</f>
        <v>293.0047573095634</v>
      </c>
      <c r="F18" s="35">
        <f t="shared" si="0"/>
        <v>16</v>
      </c>
      <c r="G18" s="35"/>
      <c r="H18" s="2">
        <f>'Tbl 10'!D17/Tbl11!E17</f>
        <v>838.6843084392007</v>
      </c>
      <c r="I18" s="35">
        <f t="shared" si="1"/>
        <v>19</v>
      </c>
      <c r="J18" s="35"/>
      <c r="K18" s="2">
        <f>'Tbl 10'!E17/Tbl11!E17</f>
        <v>4866.022610650723</v>
      </c>
      <c r="L18" s="35">
        <f t="shared" si="2"/>
        <v>16</v>
      </c>
      <c r="M18" s="35"/>
      <c r="N18" s="2">
        <f>'Tbl 10'!F17/Tbl11!E17</f>
        <v>199.02148648514213</v>
      </c>
      <c r="O18" s="35">
        <f t="shared" si="3"/>
        <v>20</v>
      </c>
      <c r="P18" s="35"/>
      <c r="Q18" s="2">
        <f>'Tbl 10'!G17/Tbl11!E17</f>
        <v>176.2177299813966</v>
      </c>
      <c r="R18" s="35">
        <f t="shared" si="4"/>
        <v>7</v>
      </c>
      <c r="S18" s="35"/>
      <c r="T18" s="2">
        <f>'Tbl 10'!H17/Tbl11!E17</f>
        <v>1038.7878669704237</v>
      </c>
      <c r="U18" s="35">
        <f t="shared" si="5"/>
        <v>21</v>
      </c>
      <c r="V18" s="35"/>
      <c r="W18" s="2">
        <f>'Tbl 10'!I17/Tbl11!E17</f>
        <v>119.13744665187679</v>
      </c>
      <c r="X18" s="32">
        <f t="shared" si="6"/>
        <v>7</v>
      </c>
      <c r="Y18" s="32"/>
      <c r="Z18" s="2">
        <f>'Tbl 10'!J17/Tbl11!E17</f>
        <v>108.13772321650632</v>
      </c>
      <c r="AA18" s="32">
        <f t="shared" si="7"/>
        <v>10</v>
      </c>
      <c r="AB18" s="3"/>
      <c r="AC18" s="2">
        <f>'Tbl 10'!K17/Tbl11!E17</f>
        <v>714.6526726290552</v>
      </c>
      <c r="AD18" s="32">
        <f t="shared" si="8"/>
        <v>13</v>
      </c>
      <c r="AE18" s="32"/>
      <c r="AF18" s="2">
        <f>'Tbl 10'!L17/Tbl11!E17</f>
        <v>719.4937295436685</v>
      </c>
      <c r="AG18" s="32">
        <f t="shared" si="9"/>
        <v>24</v>
      </c>
      <c r="AH18" s="32"/>
      <c r="AI18" s="2">
        <f>'Tbl 10'!M17/Tbl11!E17</f>
        <v>129.79640863916273</v>
      </c>
      <c r="AJ18" s="3">
        <f t="shared" si="10"/>
        <v>24</v>
      </c>
      <c r="AK18" s="3"/>
      <c r="AL18" s="2">
        <f>('Tbl 10'!N17-'Tbl 10'!O17)/Tbl11!E17</f>
        <v>1942.8170196679237</v>
      </c>
      <c r="AM18" s="3">
        <f t="shared" si="11"/>
        <v>21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11537.227096576695</v>
      </c>
      <c r="C19" s="35">
        <f>RANK(B19,B$12:B46)</f>
        <v>18</v>
      </c>
      <c r="D19" s="35"/>
      <c r="E19" s="2">
        <f>'Tbl 10'!C18/Tbl11!E18</f>
        <v>210.6467906031036</v>
      </c>
      <c r="F19" s="35">
        <f t="shared" si="0"/>
        <v>24</v>
      </c>
      <c r="G19" s="35"/>
      <c r="H19" s="2">
        <f>'Tbl 10'!D18/Tbl11!E18</f>
        <v>925.9280788214573</v>
      </c>
      <c r="I19" s="35">
        <f t="shared" si="1"/>
        <v>10</v>
      </c>
      <c r="J19" s="35"/>
      <c r="K19" s="2">
        <f>'Tbl 10'!E18/Tbl11!E18</f>
        <v>4807.723588991602</v>
      </c>
      <c r="L19" s="35">
        <f t="shared" si="2"/>
        <v>17</v>
      </c>
      <c r="M19" s="35"/>
      <c r="N19" s="2">
        <f>'Tbl 10'!F18/Tbl11!E18</f>
        <v>320.17159729098483</v>
      </c>
      <c r="O19" s="35">
        <f t="shared" si="3"/>
        <v>7</v>
      </c>
      <c r="P19" s="35"/>
      <c r="Q19" s="2">
        <f>'Tbl 10'!G18/Tbl11!E18</f>
        <v>74.77614758992887</v>
      </c>
      <c r="R19" s="35">
        <f t="shared" si="4"/>
        <v>21</v>
      </c>
      <c r="S19" s="35"/>
      <c r="T19" s="2">
        <f>'Tbl 10'!H18/Tbl11!E18</f>
        <v>1075.4393279616627</v>
      </c>
      <c r="U19" s="35">
        <f t="shared" si="5"/>
        <v>20</v>
      </c>
      <c r="V19" s="35"/>
      <c r="W19" s="2">
        <f>'Tbl 10'!I18/Tbl11!E18</f>
        <v>48.50185829069003</v>
      </c>
      <c r="X19" s="32">
        <f t="shared" si="6"/>
        <v>23</v>
      </c>
      <c r="Y19" s="32"/>
      <c r="Z19" s="2">
        <f>'Tbl 10'!J18/Tbl11!E18</f>
        <v>116.99443004104339</v>
      </c>
      <c r="AA19" s="32">
        <f t="shared" si="7"/>
        <v>7</v>
      </c>
      <c r="AB19" s="3"/>
      <c r="AC19" s="2">
        <f>'Tbl 10'!K18/Tbl11!E18</f>
        <v>718.982906900279</v>
      </c>
      <c r="AD19" s="32">
        <f t="shared" si="8"/>
        <v>11</v>
      </c>
      <c r="AE19" s="3"/>
      <c r="AF19" s="2">
        <f>'Tbl 10'!L18/Tbl11!E18</f>
        <v>913.0896242601987</v>
      </c>
      <c r="AG19" s="32">
        <f t="shared" si="9"/>
        <v>8</v>
      </c>
      <c r="AH19" s="32"/>
      <c r="AI19" s="2">
        <f>'Tbl 10'!M18/Tbl11!E18</f>
        <v>236.77571523594284</v>
      </c>
      <c r="AJ19" s="3">
        <f t="shared" si="10"/>
        <v>15</v>
      </c>
      <c r="AK19" s="3"/>
      <c r="AL19" s="2">
        <f>('Tbl 10'!N18-'Tbl 10'!O18)/Tbl11!E18</f>
        <v>2088.1970305898003</v>
      </c>
      <c r="AM19" s="3">
        <f t="shared" si="11"/>
        <v>20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11558.62659918399</v>
      </c>
      <c r="C20" s="35">
        <f>RANK(B20,B$12:B47)</f>
        <v>17</v>
      </c>
      <c r="D20" s="35"/>
      <c r="E20" s="2">
        <f>'Tbl 10'!C19/Tbl11!E19</f>
        <v>323.7539141585668</v>
      </c>
      <c r="F20" s="35">
        <f t="shared" si="0"/>
        <v>6</v>
      </c>
      <c r="G20" s="35"/>
      <c r="H20" s="2">
        <f>'Tbl 10'!D19/Tbl11!E19</f>
        <v>911.3564993323288</v>
      </c>
      <c r="I20" s="35">
        <f t="shared" si="1"/>
        <v>11</v>
      </c>
      <c r="J20" s="35"/>
      <c r="K20" s="2">
        <f>'Tbl 10'!E19/Tbl11!E19</f>
        <v>4578.599233378274</v>
      </c>
      <c r="L20" s="35">
        <f t="shared" si="2"/>
        <v>23</v>
      </c>
      <c r="M20" s="35"/>
      <c r="N20" s="2">
        <f>'Tbl 10'!F19/Tbl11!E19</f>
        <v>226.68397442111169</v>
      </c>
      <c r="O20" s="35">
        <f t="shared" si="3"/>
        <v>18</v>
      </c>
      <c r="P20" s="35"/>
      <c r="Q20" s="2">
        <f>'Tbl 10'!G19/Tbl11!E19</f>
        <v>109.96146964989119</v>
      </c>
      <c r="R20" s="35">
        <f t="shared" si="4"/>
        <v>16</v>
      </c>
      <c r="S20" s="35"/>
      <c r="T20" s="2">
        <f>'Tbl 10'!H19/Tbl11!E19</f>
        <v>1465.972147741873</v>
      </c>
      <c r="U20" s="35">
        <f t="shared" si="5"/>
        <v>8</v>
      </c>
      <c r="V20" s="35"/>
      <c r="W20" s="2">
        <f>'Tbl 10'!I19/Tbl11!E19</f>
        <v>79.96597444343594</v>
      </c>
      <c r="X20" s="32">
        <f t="shared" si="6"/>
        <v>13</v>
      </c>
      <c r="Y20" s="32"/>
      <c r="Z20" s="2">
        <f>'Tbl 10'!J19/Tbl11!E19</f>
        <v>105.01285299776464</v>
      </c>
      <c r="AA20" s="32">
        <f t="shared" si="7"/>
        <v>11</v>
      </c>
      <c r="AB20" s="32"/>
      <c r="AC20" s="2">
        <f>'Tbl 10'!K19/Tbl11!E19</f>
        <v>604.1463025111842</v>
      </c>
      <c r="AD20" s="32">
        <f t="shared" si="8"/>
        <v>17</v>
      </c>
      <c r="AE20" s="32"/>
      <c r="AF20" s="2">
        <f>'Tbl 10'!L19/Tbl11!E19</f>
        <v>775.8100304913978</v>
      </c>
      <c r="AG20" s="32">
        <f t="shared" si="9"/>
        <v>23</v>
      </c>
      <c r="AH20" s="32"/>
      <c r="AI20" s="2">
        <f>'Tbl 10'!M19/Tbl11!E19</f>
        <v>241.92928559234159</v>
      </c>
      <c r="AJ20" s="3">
        <f t="shared" si="10"/>
        <v>14</v>
      </c>
      <c r="AK20" s="3"/>
      <c r="AL20" s="2">
        <f>('Tbl 10'!N19-'Tbl 10'!O19)/Tbl11!E19</f>
        <v>2135.4349144658186</v>
      </c>
      <c r="AM20" s="3">
        <f t="shared" si="11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11764.2279765136</v>
      </c>
      <c r="C21" s="35">
        <f>RANK(B21,B$12:B48)</f>
        <v>14</v>
      </c>
      <c r="D21" s="35"/>
      <c r="E21" s="2">
        <f>'Tbl 10'!C20/Tbl11!E20</f>
        <v>315.30947172498884</v>
      </c>
      <c r="F21" s="35">
        <f t="shared" si="0"/>
        <v>10</v>
      </c>
      <c r="G21" s="35"/>
      <c r="H21" s="2">
        <f>'Tbl 10'!D20/Tbl11!E20</f>
        <v>877.4199607076413</v>
      </c>
      <c r="I21" s="35">
        <f t="shared" si="1"/>
        <v>13</v>
      </c>
      <c r="J21" s="35"/>
      <c r="K21" s="2">
        <f>'Tbl 10'!E20/Tbl11!E20</f>
        <v>4972.181759288043</v>
      </c>
      <c r="L21" s="35">
        <f t="shared" si="2"/>
        <v>15</v>
      </c>
      <c r="M21" s="35"/>
      <c r="N21" s="2">
        <f>'Tbl 10'!F20/Tbl11!E20</f>
        <v>305.26289487271055</v>
      </c>
      <c r="O21" s="35">
        <f t="shared" si="3"/>
        <v>9</v>
      </c>
      <c r="P21" s="35"/>
      <c r="Q21" s="2">
        <f>'Tbl 10'!G20/Tbl11!E20</f>
        <v>77.52099250568855</v>
      </c>
      <c r="R21" s="35">
        <f t="shared" si="4"/>
        <v>20</v>
      </c>
      <c r="S21" s="35"/>
      <c r="T21" s="2">
        <f>'Tbl 10'!H20/Tbl11!E20</f>
        <v>1159.6875988746458</v>
      </c>
      <c r="U21" s="35">
        <f t="shared" si="5"/>
        <v>15</v>
      </c>
      <c r="V21" s="35"/>
      <c r="W21" s="2">
        <f>'Tbl 10'!I20/Tbl11!E20</f>
        <v>119.79833015412308</v>
      </c>
      <c r="X21" s="32">
        <f t="shared" si="6"/>
        <v>6</v>
      </c>
      <c r="Y21" s="32"/>
      <c r="Z21" s="2">
        <f>'Tbl 10'!J20/Tbl11!E20</f>
        <v>100.2555437769596</v>
      </c>
      <c r="AA21" s="32">
        <f t="shared" si="7"/>
        <v>14</v>
      </c>
      <c r="AB21" s="3"/>
      <c r="AC21" s="2">
        <f>'Tbl 10'!K20/Tbl11!E20</f>
        <v>851.6801762568534</v>
      </c>
      <c r="AD21" s="32">
        <f t="shared" si="8"/>
        <v>5</v>
      </c>
      <c r="AE21" s="3"/>
      <c r="AF21" s="2">
        <f>'Tbl 10'!L20/Tbl11!E20</f>
        <v>863.8410863478696</v>
      </c>
      <c r="AG21" s="32">
        <f t="shared" si="9"/>
        <v>18</v>
      </c>
      <c r="AH21" s="32"/>
      <c r="AI21" s="2">
        <f>'Tbl 10'!M20/Tbl11!E20</f>
        <v>326.4708419969131</v>
      </c>
      <c r="AJ21" s="3">
        <f t="shared" si="10"/>
        <v>4</v>
      </c>
      <c r="AK21" s="3"/>
      <c r="AL21" s="2">
        <f>('Tbl 10'!N20-'Tbl 10'!O20)/Tbl11!E20</f>
        <v>1794.7993200071605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12860.035355786897</v>
      </c>
      <c r="C22" s="35">
        <f>RANK(B22,B$12:B49)</f>
        <v>9</v>
      </c>
      <c r="D22" s="35"/>
      <c r="E22" s="2">
        <f>'Tbl 10'!C21/Tbl11!E21</f>
        <v>318.06999387630134</v>
      </c>
      <c r="F22" s="35">
        <f t="shared" si="0"/>
        <v>9</v>
      </c>
      <c r="G22" s="35"/>
      <c r="H22" s="2">
        <f>'Tbl 10'!D21/Tbl11!E21</f>
        <v>1120.2780257195345</v>
      </c>
      <c r="I22" s="35">
        <f t="shared" si="1"/>
        <v>4</v>
      </c>
      <c r="J22" s="35"/>
      <c r="K22" s="2">
        <f>'Tbl 10'!E21/Tbl11!E21</f>
        <v>5373.894447030007</v>
      </c>
      <c r="L22" s="35">
        <f t="shared" si="2"/>
        <v>6</v>
      </c>
      <c r="M22" s="35"/>
      <c r="N22" s="2">
        <f>'Tbl 10'!F21/Tbl11!E21</f>
        <v>290.4160146968769</v>
      </c>
      <c r="O22" s="35">
        <f t="shared" si="3"/>
        <v>11</v>
      </c>
      <c r="P22" s="35"/>
      <c r="Q22" s="2">
        <f>'Tbl 10'!G21/Tbl11!E21</f>
        <v>184.4082033067973</v>
      </c>
      <c r="R22" s="35">
        <f t="shared" si="4"/>
        <v>6</v>
      </c>
      <c r="S22" s="35"/>
      <c r="T22" s="2">
        <f>'Tbl 10'!H21/Tbl11!E21</f>
        <v>1239.1403698714023</v>
      </c>
      <c r="U22" s="35">
        <f t="shared" si="5"/>
        <v>13</v>
      </c>
      <c r="V22" s="35"/>
      <c r="W22" s="2">
        <f>'Tbl 10'!I21/Tbl11!E21</f>
        <v>99.77238701775872</v>
      </c>
      <c r="X22" s="32">
        <f t="shared" si="6"/>
        <v>9</v>
      </c>
      <c r="Y22" s="3"/>
      <c r="Z22" s="2">
        <f>'Tbl 10'!J21/Tbl11!E21</f>
        <v>103.50814451928964</v>
      </c>
      <c r="AA22" s="32">
        <f t="shared" si="7"/>
        <v>12</v>
      </c>
      <c r="AB22" s="32"/>
      <c r="AC22" s="2">
        <f>'Tbl 10'!K21/Tbl11!E21</f>
        <v>714.8614280465401</v>
      </c>
      <c r="AD22" s="32">
        <f t="shared" si="8"/>
        <v>12</v>
      </c>
      <c r="AE22" s="32"/>
      <c r="AF22" s="2">
        <f>'Tbl 10'!L21/Tbl11!E21</f>
        <v>868.6269565217392</v>
      </c>
      <c r="AG22" s="32">
        <f t="shared" si="9"/>
        <v>17</v>
      </c>
      <c r="AH22" s="32"/>
      <c r="AI22" s="2">
        <f>'Tbl 10'!M21/Tbl11!E21</f>
        <v>187.49708022045317</v>
      </c>
      <c r="AJ22" s="3">
        <f t="shared" si="10"/>
        <v>20</v>
      </c>
      <c r="AK22" s="3"/>
      <c r="AL22" s="2">
        <f>('Tbl 10'!N21-'Tbl 10'!O21)/Tbl11!E21</f>
        <v>2359.562304960196</v>
      </c>
      <c r="AM22" s="3">
        <f t="shared" si="11"/>
        <v>6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11716.275619921036</v>
      </c>
      <c r="C24" s="35">
        <f>RANK(B24,B$12:B51)</f>
        <v>15</v>
      </c>
      <c r="D24" s="35"/>
      <c r="E24" s="2">
        <f>'Tbl 10'!C23/Tbl11!E23</f>
        <v>231.4128937229111</v>
      </c>
      <c r="F24" s="35">
        <f t="shared" si="0"/>
        <v>23</v>
      </c>
      <c r="G24" s="35"/>
      <c r="H24" s="2">
        <f>'Tbl 10'!D23/Tbl11!E23</f>
        <v>855.1181606386831</v>
      </c>
      <c r="I24" s="35">
        <f t="shared" si="1"/>
        <v>15</v>
      </c>
      <c r="J24" s="35"/>
      <c r="K24" s="2">
        <f>'Tbl 10'!E23/Tbl11!E23</f>
        <v>5072.932671167491</v>
      </c>
      <c r="L24" s="35">
        <f t="shared" si="2"/>
        <v>12</v>
      </c>
      <c r="M24" s="35"/>
      <c r="N24" s="2">
        <f>'Tbl 10'!F23/Tbl11!E23</f>
        <v>265.24010810439154</v>
      </c>
      <c r="O24" s="35">
        <f t="shared" si="3"/>
        <v>16</v>
      </c>
      <c r="P24" s="35"/>
      <c r="Q24" s="2">
        <f>'Tbl 10'!G23/Tbl11!E23</f>
        <v>36.501868291405856</v>
      </c>
      <c r="R24" s="35">
        <f t="shared" si="4"/>
        <v>24</v>
      </c>
      <c r="S24" s="35"/>
      <c r="T24" s="2">
        <f>'Tbl 10'!H23/Tbl11!E23</f>
        <v>1091.3748649356212</v>
      </c>
      <c r="U24" s="35">
        <f t="shared" si="5"/>
        <v>19</v>
      </c>
      <c r="V24" s="35"/>
      <c r="W24" s="2">
        <f>'Tbl 10'!I23/Tbl11!E23</f>
        <v>78.62989662914217</v>
      </c>
      <c r="X24" s="32">
        <f t="shared" si="6"/>
        <v>14</v>
      </c>
      <c r="Y24" s="3"/>
      <c r="Z24" s="2">
        <f>'Tbl 10'!J23/Tbl11!E23</f>
        <v>143.38070199099306</v>
      </c>
      <c r="AA24" s="32">
        <f t="shared" si="7"/>
        <v>1</v>
      </c>
      <c r="AB24" s="3"/>
      <c r="AC24" s="2">
        <f>'Tbl 10'!K23/Tbl11!E23</f>
        <v>440.31644043548505</v>
      </c>
      <c r="AD24" s="32">
        <f t="shared" si="8"/>
        <v>23</v>
      </c>
      <c r="AE24" s="32"/>
      <c r="AF24" s="2">
        <f>'Tbl 10'!L23/Tbl11!E23</f>
        <v>903.6168328692355</v>
      </c>
      <c r="AG24" s="32">
        <f t="shared" si="9"/>
        <v>12</v>
      </c>
      <c r="AH24" s="32"/>
      <c r="AI24" s="2">
        <f>'Tbl 10'!M23/Tbl11!E23</f>
        <v>289.28673446991024</v>
      </c>
      <c r="AJ24" s="3">
        <f t="shared" si="10"/>
        <v>6</v>
      </c>
      <c r="AK24" s="3"/>
      <c r="AL24" s="2">
        <f>('Tbl 10'!N23-'Tbl 10'!O23)/Tbl11!E23</f>
        <v>2308.464446665767</v>
      </c>
      <c r="AM24" s="3">
        <f t="shared" si="11"/>
        <v>12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11990.69366924755</v>
      </c>
      <c r="C25" s="35">
        <f>RANK(B25,B$12:B52)</f>
        <v>13</v>
      </c>
      <c r="D25" s="35"/>
      <c r="E25" s="2">
        <f>'Tbl 10'!C24/Tbl11!E24</f>
        <v>262.4011961550447</v>
      </c>
      <c r="F25" s="35">
        <f t="shared" si="0"/>
        <v>18</v>
      </c>
      <c r="G25" s="35"/>
      <c r="H25" s="2">
        <f>'Tbl 10'!D24/Tbl11!E24</f>
        <v>656.3048972840808</v>
      </c>
      <c r="I25" s="35">
        <f t="shared" si="1"/>
        <v>24</v>
      </c>
      <c r="J25" s="35"/>
      <c r="K25" s="2">
        <f>'Tbl 10'!E24/Tbl11!E24</f>
        <v>5309.308629575474</v>
      </c>
      <c r="L25" s="35">
        <f t="shared" si="2"/>
        <v>7</v>
      </c>
      <c r="M25" s="35"/>
      <c r="N25" s="2">
        <f>'Tbl 10'!F24/Tbl11!E24</f>
        <v>177.3422441690438</v>
      </c>
      <c r="O25" s="35">
        <f t="shared" si="3"/>
        <v>22</v>
      </c>
      <c r="P25" s="35"/>
      <c r="Q25" s="2">
        <f>'Tbl 10'!G24/Tbl11!E24</f>
        <v>123.80763238008484</v>
      </c>
      <c r="R25" s="35">
        <f t="shared" si="4"/>
        <v>14</v>
      </c>
      <c r="S25" s="35"/>
      <c r="T25" s="2">
        <f>'Tbl 10'!H24/Tbl11!E24</f>
        <v>958.0191408778195</v>
      </c>
      <c r="U25" s="35">
        <f t="shared" si="5"/>
        <v>23</v>
      </c>
      <c r="V25" s="35"/>
      <c r="W25" s="2">
        <f>'Tbl 10'!I24/Tbl11!E24</f>
        <v>162.44477551118248</v>
      </c>
      <c r="X25" s="32">
        <f t="shared" si="6"/>
        <v>4</v>
      </c>
      <c r="Y25" s="32"/>
      <c r="Z25" s="2">
        <f>'Tbl 10'!J24/Tbl11!E24</f>
        <v>111.04678188747994</v>
      </c>
      <c r="AA25" s="32">
        <f t="shared" si="7"/>
        <v>9</v>
      </c>
      <c r="AB25" s="3"/>
      <c r="AC25" s="2">
        <f>'Tbl 10'!K24/Tbl11!E24</f>
        <v>971.3516695831437</v>
      </c>
      <c r="AD25" s="32">
        <f t="shared" si="8"/>
        <v>3</v>
      </c>
      <c r="AE25" s="32"/>
      <c r="AF25" s="2">
        <f>'Tbl 10'!L24/Tbl11!E24</f>
        <v>924.4625116858834</v>
      </c>
      <c r="AG25" s="32">
        <f t="shared" si="9"/>
        <v>7</v>
      </c>
      <c r="AH25" s="32"/>
      <c r="AI25" s="2">
        <f>'Tbl 10'!M24/Tbl11!E24</f>
        <v>184.81606299590098</v>
      </c>
      <c r="AJ25" s="3">
        <f t="shared" si="10"/>
        <v>21</v>
      </c>
      <c r="AK25" s="3"/>
      <c r="AL25" s="2">
        <f>('Tbl 10'!N24-'Tbl 10'!O24)/Tbl11!E24</f>
        <v>2149.388127142412</v>
      </c>
      <c r="AM25" s="3">
        <f t="shared" si="11"/>
        <v>17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11500.278165847652</v>
      </c>
      <c r="C26" s="35">
        <f>RANK(B26,B$12:B53)</f>
        <v>19</v>
      </c>
      <c r="D26" s="35"/>
      <c r="E26" s="2">
        <f>'Tbl 10'!C25/Tbl11!E25</f>
        <v>308.6148332288953</v>
      </c>
      <c r="F26" s="35">
        <f t="shared" si="0"/>
        <v>13</v>
      </c>
      <c r="G26" s="35"/>
      <c r="H26" s="2">
        <f>'Tbl 10'!D25/Tbl11!E25</f>
        <v>707.8422616888184</v>
      </c>
      <c r="I26" s="35">
        <f t="shared" si="1"/>
        <v>22</v>
      </c>
      <c r="J26" s="35"/>
      <c r="K26" s="2">
        <f>'Tbl 10'!E25/Tbl11!E25</f>
        <v>4759.270991227203</v>
      </c>
      <c r="L26" s="35">
        <f t="shared" si="2"/>
        <v>18</v>
      </c>
      <c r="M26" s="35"/>
      <c r="N26" s="2">
        <f>'Tbl 10'!F25/Tbl11!E25</f>
        <v>242.5669261128151</v>
      </c>
      <c r="O26" s="35">
        <f t="shared" si="3"/>
        <v>17</v>
      </c>
      <c r="P26" s="35"/>
      <c r="Q26" s="2">
        <f>'Tbl 10'!G25/Tbl11!E25</f>
        <v>78.4732528610534</v>
      </c>
      <c r="R26" s="35">
        <f t="shared" si="4"/>
        <v>19</v>
      </c>
      <c r="S26" s="35"/>
      <c r="T26" s="2">
        <f>'Tbl 10'!H25/Tbl11!E25</f>
        <v>1099.9994217429064</v>
      </c>
      <c r="U26" s="35">
        <f t="shared" si="5"/>
        <v>17</v>
      </c>
      <c r="V26" s="35"/>
      <c r="W26" s="2">
        <f>'Tbl 10'!I25/Tbl11!E25</f>
        <v>44.24123929509801</v>
      </c>
      <c r="X26" s="32">
        <f t="shared" si="6"/>
        <v>24</v>
      </c>
      <c r="Y26" s="32"/>
      <c r="Z26" s="2">
        <f>'Tbl 10'!J25/Tbl11!E25</f>
        <v>92.23752569726153</v>
      </c>
      <c r="AA26" s="32">
        <f t="shared" si="7"/>
        <v>15</v>
      </c>
      <c r="AB26" s="3"/>
      <c r="AC26" s="2">
        <f>'Tbl 10'!K25/Tbl11!E25</f>
        <v>751.4339492430989</v>
      </c>
      <c r="AD26" s="32">
        <f t="shared" si="8"/>
        <v>10</v>
      </c>
      <c r="AE26" s="3"/>
      <c r="AF26" s="2">
        <f>'Tbl 10'!L25/Tbl11!E25</f>
        <v>787.3935429790134</v>
      </c>
      <c r="AG26" s="32">
        <f t="shared" si="9"/>
        <v>21</v>
      </c>
      <c r="AH26" s="32"/>
      <c r="AI26" s="2">
        <f>'Tbl 10'!M25/Tbl11!E25</f>
        <v>288.16362696920726</v>
      </c>
      <c r="AJ26" s="3">
        <f t="shared" si="10"/>
        <v>7</v>
      </c>
      <c r="AK26" s="3"/>
      <c r="AL26" s="2">
        <f>('Tbl 10'!N25-'Tbl 10'!O25)/Tbl11!E25</f>
        <v>2340.0405948022826</v>
      </c>
      <c r="AM26" s="3">
        <f t="shared" si="11"/>
        <v>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13925.157595371911</v>
      </c>
      <c r="C27" s="35">
        <f>RANK(B27,B$12:B54)</f>
        <v>6</v>
      </c>
      <c r="D27" s="35"/>
      <c r="E27" s="2">
        <f>'Tbl 10'!C26/Tbl11!E26</f>
        <v>239.51653092028334</v>
      </c>
      <c r="F27" s="35">
        <f t="shared" si="0"/>
        <v>22</v>
      </c>
      <c r="G27" s="35"/>
      <c r="H27" s="2">
        <f>'Tbl 10'!D26/Tbl11!E26</f>
        <v>1143.6116640137059</v>
      </c>
      <c r="I27" s="35">
        <f t="shared" si="1"/>
        <v>2</v>
      </c>
      <c r="J27" s="35"/>
      <c r="K27" s="2">
        <f>'Tbl 10'!E26/Tbl11!E26</f>
        <v>5923.504711425828</v>
      </c>
      <c r="L27" s="35">
        <f t="shared" si="2"/>
        <v>3</v>
      </c>
      <c r="M27" s="35"/>
      <c r="N27" s="2">
        <f>'Tbl 10'!F26/Tbl11!E26</f>
        <v>281.1238087291033</v>
      </c>
      <c r="O27" s="35">
        <f t="shared" si="3"/>
        <v>13</v>
      </c>
      <c r="P27" s="35"/>
      <c r="Q27" s="2">
        <f>'Tbl 10'!G26/Tbl11!E26</f>
        <v>65.33599580032975</v>
      </c>
      <c r="R27" s="35">
        <f t="shared" si="4"/>
        <v>22</v>
      </c>
      <c r="S27" s="35"/>
      <c r="T27" s="2">
        <f>'Tbl 10'!H26/Tbl11!E26</f>
        <v>1829.9075041642855</v>
      </c>
      <c r="U27" s="35">
        <f t="shared" si="5"/>
        <v>2</v>
      </c>
      <c r="V27" s="35"/>
      <c r="W27" s="2">
        <f>'Tbl 10'!I26/Tbl11!E26</f>
        <v>65.99610262996954</v>
      </c>
      <c r="X27" s="32">
        <f t="shared" si="6"/>
        <v>18</v>
      </c>
      <c r="Y27" s="3"/>
      <c r="Z27" s="2">
        <f>'Tbl 10'!J26/Tbl11!E26</f>
        <v>123.24610426716492</v>
      </c>
      <c r="AA27" s="32">
        <f t="shared" si="7"/>
        <v>6</v>
      </c>
      <c r="AB27" s="3"/>
      <c r="AC27" s="2">
        <f>'Tbl 10'!K26/Tbl11!E26</f>
        <v>660.202881675136</v>
      </c>
      <c r="AD27" s="32">
        <f t="shared" si="8"/>
        <v>15</v>
      </c>
      <c r="AE27" s="32"/>
      <c r="AF27" s="2">
        <f>'Tbl 10'!L26/Tbl11!E26</f>
        <v>910.209571572373</v>
      </c>
      <c r="AG27" s="32">
        <f t="shared" si="9"/>
        <v>9</v>
      </c>
      <c r="AH27" s="32"/>
      <c r="AI27" s="2">
        <f>'Tbl 10'!M26/Tbl11!E26</f>
        <v>437.2229786182282</v>
      </c>
      <c r="AJ27" s="3">
        <f t="shared" si="10"/>
        <v>2</v>
      </c>
      <c r="AK27" s="3"/>
      <c r="AL27" s="2">
        <f>('Tbl 10'!N26-'Tbl 10'!O26)/Tbl11!E26</f>
        <v>2245.279741555504</v>
      </c>
      <c r="AM27" s="3">
        <f t="shared" si="11"/>
        <v>14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14644.196372968689</v>
      </c>
      <c r="C28" s="35">
        <f>RANK(B28,B$12:B55)</f>
        <v>4</v>
      </c>
      <c r="D28" s="35"/>
      <c r="E28" s="2">
        <f>'Tbl 10'!C27/Tbl11!E27</f>
        <v>679.5071266718672</v>
      </c>
      <c r="F28" s="35">
        <f t="shared" si="0"/>
        <v>2</v>
      </c>
      <c r="G28" s="35"/>
      <c r="H28" s="2">
        <f>'Tbl 10'!D27/Tbl11!E27</f>
        <v>1281.3594722570017</v>
      </c>
      <c r="I28" s="35">
        <f t="shared" si="1"/>
        <v>1</v>
      </c>
      <c r="J28" s="35"/>
      <c r="K28" s="2">
        <f>'Tbl 10'!E27/Tbl11!E27</f>
        <v>5774.355478567542</v>
      </c>
      <c r="L28" s="35">
        <f t="shared" si="2"/>
        <v>5</v>
      </c>
      <c r="M28" s="35"/>
      <c r="N28" s="2">
        <f>'Tbl 10'!F27/Tbl11!E27</f>
        <v>331.77233260569824</v>
      </c>
      <c r="O28" s="35">
        <f t="shared" si="3"/>
        <v>6</v>
      </c>
      <c r="P28" s="35"/>
      <c r="Q28" s="2">
        <f>'Tbl 10'!G27/Tbl11!E27</f>
        <v>208.56052241137823</v>
      </c>
      <c r="R28" s="35">
        <f t="shared" si="4"/>
        <v>5</v>
      </c>
      <c r="S28" s="35"/>
      <c r="T28" s="2">
        <f>'Tbl 10'!H27/Tbl11!E27</f>
        <v>1479.2379336038478</v>
      </c>
      <c r="U28" s="35">
        <f t="shared" si="5"/>
        <v>7</v>
      </c>
      <c r="V28" s="35"/>
      <c r="W28" s="2">
        <f>'Tbl 10'!I27/Tbl11!E27</f>
        <v>103.09579239020468</v>
      </c>
      <c r="X28" s="32">
        <f t="shared" si="6"/>
        <v>8</v>
      </c>
      <c r="Y28" s="32"/>
      <c r="Z28" s="2">
        <f>'Tbl 10'!J27/Tbl11!E27</f>
        <v>1.521402303522147</v>
      </c>
      <c r="AA28" s="32">
        <f t="shared" si="7"/>
        <v>20</v>
      </c>
      <c r="AB28" s="3"/>
      <c r="AC28" s="2">
        <f>'Tbl 10'!K27/Tbl11!E27</f>
        <v>1012.6698363585909</v>
      </c>
      <c r="AD28" s="32">
        <f t="shared" si="8"/>
        <v>2</v>
      </c>
      <c r="AE28" s="3"/>
      <c r="AF28" s="2">
        <f>'Tbl 10'!L27/Tbl11!E27</f>
        <v>1151.6679770652927</v>
      </c>
      <c r="AG28" s="32">
        <f t="shared" si="9"/>
        <v>1</v>
      </c>
      <c r="AH28" s="32"/>
      <c r="AI28" s="2">
        <f>'Tbl 10'!M27/Tbl11!E27</f>
        <v>300.83909235720984</v>
      </c>
      <c r="AJ28" s="3">
        <f t="shared" si="10"/>
        <v>5</v>
      </c>
      <c r="AK28" s="3"/>
      <c r="AL28" s="2">
        <f>('Tbl 10'!N27-'Tbl 10'!O27)/Tbl11!E27</f>
        <v>2319.6094063765304</v>
      </c>
      <c r="AM28" s="3">
        <f t="shared" si="11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29" t="s">
        <v>157</v>
      </c>
      <c r="B30" s="2">
        <f>+E30+H30+K30+N30+Q30+T30+W30+Z30+AC30+AF30+AI30+AL30</f>
        <v>14744.834697326372</v>
      </c>
      <c r="C30" s="35">
        <f>RANK(B30,B$12:B57)</f>
        <v>3</v>
      </c>
      <c r="D30" s="35"/>
      <c r="E30" s="2">
        <f>'Tbl 10'!C29/Tbl11!E29</f>
        <v>309.81917694025583</v>
      </c>
      <c r="F30" s="35">
        <f t="shared" si="0"/>
        <v>12</v>
      </c>
      <c r="G30" s="35"/>
      <c r="H30" s="2">
        <f>'Tbl 10'!D29/Tbl11!E29</f>
        <v>1011.3709533876684</v>
      </c>
      <c r="I30" s="35">
        <f t="shared" si="1"/>
        <v>7</v>
      </c>
      <c r="J30" s="35"/>
      <c r="K30" s="2">
        <f>'Tbl 10'!E29/Tbl11!E29</f>
        <v>6329.523785768904</v>
      </c>
      <c r="L30" s="35">
        <f t="shared" si="2"/>
        <v>2</v>
      </c>
      <c r="M30" s="35"/>
      <c r="N30" s="2">
        <f>'Tbl 10'!F29/Tbl11!E29</f>
        <v>216.66713296100687</v>
      </c>
      <c r="O30" s="35">
        <f t="shared" si="3"/>
        <v>19</v>
      </c>
      <c r="P30" s="35"/>
      <c r="Q30" s="2">
        <f>'Tbl 10'!G29/Tbl11!E29</f>
        <v>94.86752578843773</v>
      </c>
      <c r="R30" s="35">
        <f t="shared" si="4"/>
        <v>17</v>
      </c>
      <c r="S30" s="35"/>
      <c r="T30" s="2">
        <f>'Tbl 10'!H29/Tbl11!E29</f>
        <v>1678.2871542200367</v>
      </c>
      <c r="U30" s="35">
        <f t="shared" si="5"/>
        <v>3</v>
      </c>
      <c r="V30" s="35"/>
      <c r="W30" s="2">
        <f>'Tbl 10'!I29/Tbl11!E29</f>
        <v>87.4112359448575</v>
      </c>
      <c r="X30" s="32">
        <f t="shared" si="6"/>
        <v>11</v>
      </c>
      <c r="Y30" s="32"/>
      <c r="Z30" s="2">
        <f>'Tbl 10'!J29/Tbl11!E29</f>
        <v>0.23608981642823507</v>
      </c>
      <c r="AA30" s="32">
        <f t="shared" si="7"/>
        <v>21</v>
      </c>
      <c r="AB30" s="3"/>
      <c r="AC30" s="2">
        <f>'Tbl 10'!K29/Tbl11!E29</f>
        <v>626.0681639273341</v>
      </c>
      <c r="AD30" s="32">
        <f t="shared" si="8"/>
        <v>16</v>
      </c>
      <c r="AE30" s="3"/>
      <c r="AF30" s="2">
        <f>'Tbl 10'!L29/Tbl11!E29</f>
        <v>884.820178838091</v>
      </c>
      <c r="AG30" s="32">
        <f t="shared" si="9"/>
        <v>15</v>
      </c>
      <c r="AH30" s="32"/>
      <c r="AI30" s="2">
        <f>'Tbl 10'!M29/Tbl11!E29</f>
        <v>247.16802149380482</v>
      </c>
      <c r="AJ30" s="3">
        <f t="shared" si="10"/>
        <v>12</v>
      </c>
      <c r="AK30" s="3"/>
      <c r="AL30" s="2">
        <f>('Tbl 10'!N29-'Tbl 10'!O29)/Tbl11!E29</f>
        <v>3258.5952782395493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13405.544402808266</v>
      </c>
      <c r="C31" s="35">
        <f>RANK(B31,B$12:B58)</f>
        <v>7</v>
      </c>
      <c r="D31" s="35"/>
      <c r="E31" s="2">
        <f>'Tbl 10'!C30/Tbl11!E30</f>
        <v>444.49734839401077</v>
      </c>
      <c r="F31" s="35">
        <f t="shared" si="0"/>
        <v>3</v>
      </c>
      <c r="G31" s="35"/>
      <c r="H31" s="2">
        <f>'Tbl 10'!D30/Tbl11!E30</f>
        <v>1021.9684263220732</v>
      </c>
      <c r="I31" s="35">
        <f t="shared" si="1"/>
        <v>6</v>
      </c>
      <c r="J31" s="35"/>
      <c r="K31" s="2">
        <f>'Tbl 10'!E30/Tbl11!E30</f>
        <v>5067.249912405073</v>
      </c>
      <c r="L31" s="35">
        <f t="shared" si="2"/>
        <v>14</v>
      </c>
      <c r="M31" s="35"/>
      <c r="N31" s="2">
        <f>'Tbl 10'!F30/Tbl11!E30</f>
        <v>170.8895295914149</v>
      </c>
      <c r="O31" s="35">
        <f t="shared" si="3"/>
        <v>23</v>
      </c>
      <c r="P31" s="35"/>
      <c r="Q31" s="2">
        <f>'Tbl 10'!G30/Tbl11!E30</f>
        <v>379.669984544791</v>
      </c>
      <c r="R31" s="35">
        <f t="shared" si="4"/>
        <v>2</v>
      </c>
      <c r="S31" s="35"/>
      <c r="T31" s="2">
        <f>'Tbl 10'!H30/Tbl11!E30</f>
        <v>1520.4792508607095</v>
      </c>
      <c r="U31" s="35">
        <f t="shared" si="5"/>
        <v>5</v>
      </c>
      <c r="V31" s="35"/>
      <c r="W31" s="2">
        <f>'Tbl 10'!I30/Tbl11!E30</f>
        <v>193.24416060357822</v>
      </c>
      <c r="X31" s="32">
        <f t="shared" si="6"/>
        <v>2</v>
      </c>
      <c r="Y31" s="32"/>
      <c r="Z31" s="2">
        <f>'Tbl 10'!J30/Tbl11!E30</f>
        <v>126.38651782785048</v>
      </c>
      <c r="AA31" s="32">
        <f t="shared" si="7"/>
        <v>5</v>
      </c>
      <c r="AB31" s="32"/>
      <c r="AC31" s="2">
        <f>'Tbl 10'!K30/Tbl11!E30</f>
        <v>797.0915386876626</v>
      </c>
      <c r="AD31" s="32">
        <f t="shared" si="8"/>
        <v>8</v>
      </c>
      <c r="AE31" s="32"/>
      <c r="AF31" s="2">
        <f>'Tbl 10'!L30/Tbl11!E30</f>
        <v>1078.5092850940896</v>
      </c>
      <c r="AG31" s="32">
        <f t="shared" si="9"/>
        <v>3</v>
      </c>
      <c r="AH31" s="32"/>
      <c r="AI31" s="2">
        <f>'Tbl 10'!M30/Tbl11!E30</f>
        <v>280.2280102583989</v>
      </c>
      <c r="AJ31" s="3">
        <f t="shared" si="10"/>
        <v>9</v>
      </c>
      <c r="AK31" s="3"/>
      <c r="AL31" s="2">
        <f>('Tbl 10'!N30-'Tbl 10'!O30)/Tbl11!E30</f>
        <v>2325.330438218612</v>
      </c>
      <c r="AM31" s="3">
        <f t="shared" si="11"/>
        <v>10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11337.007144849515</v>
      </c>
      <c r="C32" s="35">
        <f>RANK(B32,B$12:B59)</f>
        <v>21</v>
      </c>
      <c r="D32" s="35"/>
      <c r="E32" s="2">
        <f>'Tbl 10'!C31/Tbl11!E31</f>
        <v>242.45658419569887</v>
      </c>
      <c r="F32" s="35">
        <f t="shared" si="0"/>
        <v>21</v>
      </c>
      <c r="G32" s="35"/>
      <c r="H32" s="2">
        <f>'Tbl 10'!D31/Tbl11!E31</f>
        <v>684.2418314691362</v>
      </c>
      <c r="I32" s="35">
        <f t="shared" si="1"/>
        <v>23</v>
      </c>
      <c r="J32" s="35"/>
      <c r="K32" s="2">
        <f>'Tbl 10'!E31/Tbl11!E31</f>
        <v>4753.519055256477</v>
      </c>
      <c r="L32" s="35">
        <f t="shared" si="2"/>
        <v>19</v>
      </c>
      <c r="M32" s="35"/>
      <c r="N32" s="2">
        <f>'Tbl 10'!F31/Tbl11!E31</f>
        <v>265.37003012468267</v>
      </c>
      <c r="O32" s="35">
        <f t="shared" si="3"/>
        <v>15</v>
      </c>
      <c r="P32" s="35"/>
      <c r="Q32" s="2">
        <f>'Tbl 10'!G31/Tbl11!E31</f>
        <v>132.60960921592144</v>
      </c>
      <c r="R32" s="35">
        <f t="shared" si="4"/>
        <v>13</v>
      </c>
      <c r="S32" s="35"/>
      <c r="T32" s="2">
        <f>'Tbl 10'!H31/Tbl11!E31</f>
        <v>1091.7603302557811</v>
      </c>
      <c r="U32" s="35">
        <f t="shared" si="5"/>
        <v>18</v>
      </c>
      <c r="V32" s="35"/>
      <c r="W32" s="2">
        <f>'Tbl 10'!I31/Tbl11!E31</f>
        <v>64.48228640763159</v>
      </c>
      <c r="X32" s="32">
        <f t="shared" si="6"/>
        <v>19</v>
      </c>
      <c r="Y32" s="3"/>
      <c r="Z32" s="2">
        <f>'Tbl 10'!J31/Tbl11!E31</f>
        <v>83.90110038771581</v>
      </c>
      <c r="AA32" s="32">
        <f t="shared" si="7"/>
        <v>16</v>
      </c>
      <c r="AB32" s="32"/>
      <c r="AC32" s="2">
        <f>'Tbl 10'!K31/Tbl11!E31</f>
        <v>801.3515438899893</v>
      </c>
      <c r="AD32" s="32">
        <f t="shared" si="8"/>
        <v>7</v>
      </c>
      <c r="AE32" s="32"/>
      <c r="AF32" s="2">
        <f>'Tbl 10'!L31/Tbl11!E31</f>
        <v>888.2398719700984</v>
      </c>
      <c r="AG32" s="32">
        <f t="shared" si="9"/>
        <v>14</v>
      </c>
      <c r="AH32" s="32"/>
      <c r="AI32" s="2">
        <f>'Tbl 10'!M31/Tbl11!E31</f>
        <v>212.27456974700848</v>
      </c>
      <c r="AJ32" s="3">
        <f t="shared" si="10"/>
        <v>16</v>
      </c>
      <c r="AK32" s="3"/>
      <c r="AL32" s="2">
        <f>('Tbl 10'!N31-'Tbl 10'!O31)/Tbl11!E31</f>
        <v>2116.8003319293734</v>
      </c>
      <c r="AM32" s="3">
        <f t="shared" si="11"/>
        <v>19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11354.179853299187</v>
      </c>
      <c r="C33" s="35">
        <f>RANK(B33,B$12:B60)</f>
        <v>20</v>
      </c>
      <c r="D33" s="35"/>
      <c r="E33" s="2">
        <f>'Tbl 10'!C32/Tbl11!E32</f>
        <v>260.79135540168835</v>
      </c>
      <c r="F33" s="35">
        <f t="shared" si="0"/>
        <v>19</v>
      </c>
      <c r="G33" s="35"/>
      <c r="H33" s="2">
        <f>'Tbl 10'!D32/Tbl11!E32</f>
        <v>795.4497347371083</v>
      </c>
      <c r="I33" s="35">
        <f t="shared" si="1"/>
        <v>20</v>
      </c>
      <c r="J33" s="35"/>
      <c r="K33" s="2">
        <f>'Tbl 10'!E32/Tbl11!E32</f>
        <v>4415.668819121692</v>
      </c>
      <c r="L33" s="35">
        <f t="shared" si="2"/>
        <v>24</v>
      </c>
      <c r="M33" s="35"/>
      <c r="N33" s="2">
        <f>'Tbl 10'!F32/Tbl11!E32</f>
        <v>295.7211021530874</v>
      </c>
      <c r="O33" s="35">
        <f t="shared" si="3"/>
        <v>10</v>
      </c>
      <c r="P33" s="35"/>
      <c r="Q33" s="2">
        <f>'Tbl 10'!G32/Tbl11!E32</f>
        <v>82.5317676815581</v>
      </c>
      <c r="R33" s="35">
        <f t="shared" si="4"/>
        <v>18</v>
      </c>
      <c r="S33" s="35"/>
      <c r="T33" s="2">
        <f>'Tbl 10'!H32/Tbl11!E32</f>
        <v>1108.2954263492363</v>
      </c>
      <c r="U33" s="35">
        <f t="shared" si="5"/>
        <v>16</v>
      </c>
      <c r="V33" s="35"/>
      <c r="W33" s="2">
        <f>'Tbl 10'!I32/Tbl11!E32</f>
        <v>78.41374181921654</v>
      </c>
      <c r="X33" s="32">
        <f t="shared" si="6"/>
        <v>15</v>
      </c>
      <c r="Y33" s="32"/>
      <c r="Z33" s="2">
        <f>'Tbl 10'!J32/Tbl11!E32</f>
        <v>112.35491479338582</v>
      </c>
      <c r="AA33" s="32">
        <f t="shared" si="7"/>
        <v>8</v>
      </c>
      <c r="AB33" s="3"/>
      <c r="AC33" s="2">
        <f>'Tbl 10'!K32/Tbl11!E32</f>
        <v>845.7681716146575</v>
      </c>
      <c r="AD33" s="32">
        <f t="shared" si="8"/>
        <v>6</v>
      </c>
      <c r="AE33" s="32"/>
      <c r="AF33" s="2">
        <f>'Tbl 10'!L32/Tbl11!E32</f>
        <v>838.3317265800373</v>
      </c>
      <c r="AG33" s="32">
        <f t="shared" si="9"/>
        <v>20</v>
      </c>
      <c r="AH33" s="32"/>
      <c r="AI33" s="2">
        <f>'Tbl 10'!M32/Tbl11!E32</f>
        <v>246.55299566853202</v>
      </c>
      <c r="AJ33" s="3">
        <f t="shared" si="10"/>
        <v>13</v>
      </c>
      <c r="AK33" s="3"/>
      <c r="AL33" s="2">
        <f>('Tbl 10'!N32-'Tbl 10'!O32)/Tbl11!E32</f>
        <v>2274.300097378987</v>
      </c>
      <c r="AM33" s="3">
        <f t="shared" si="11"/>
        <v>13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14354.10728329037</v>
      </c>
      <c r="C34" s="35">
        <f>RANK(B34,B$12:B61)</f>
        <v>5</v>
      </c>
      <c r="D34" s="35"/>
      <c r="E34" s="2">
        <f>'Tbl 10'!C33/Tbl11!E33</f>
        <v>321.02803278057786</v>
      </c>
      <c r="F34" s="35">
        <f t="shared" si="0"/>
        <v>8</v>
      </c>
      <c r="G34" s="35"/>
      <c r="H34" s="2">
        <f>'Tbl 10'!D33/Tbl11!E33</f>
        <v>976.358993497749</v>
      </c>
      <c r="I34" s="35">
        <f t="shared" si="1"/>
        <v>8</v>
      </c>
      <c r="J34" s="35"/>
      <c r="K34" s="2">
        <f>'Tbl 10'!E33/Tbl11!E33</f>
        <v>5880.545792774422</v>
      </c>
      <c r="L34" s="35">
        <f t="shared" si="2"/>
        <v>4</v>
      </c>
      <c r="M34" s="35"/>
      <c r="N34" s="2">
        <f>'Tbl 10'!F33/Tbl11!E33</f>
        <v>405.9857835404563</v>
      </c>
      <c r="O34" s="35">
        <f t="shared" si="3"/>
        <v>4</v>
      </c>
      <c r="P34" s="35"/>
      <c r="Q34" s="2">
        <f>'Tbl 10'!G33/Tbl11!E33</f>
        <v>253.94930168135124</v>
      </c>
      <c r="R34" s="35">
        <f t="shared" si="4"/>
        <v>4</v>
      </c>
      <c r="S34" s="35"/>
      <c r="T34" s="2">
        <f>'Tbl 10'!H33/Tbl11!E33</f>
        <v>1247.0619560617133</v>
      </c>
      <c r="U34" s="35">
        <f t="shared" si="5"/>
        <v>12</v>
      </c>
      <c r="V34" s="35"/>
      <c r="W34" s="2">
        <f>'Tbl 10'!I33/Tbl11!E33</f>
        <v>490.3607710361278</v>
      </c>
      <c r="X34" s="32">
        <f t="shared" si="6"/>
        <v>1</v>
      </c>
      <c r="Y34" s="3"/>
      <c r="Z34" s="2">
        <f>'Tbl 10'!J33/Tbl11!E33</f>
        <v>127.47594551960292</v>
      </c>
      <c r="AA34" s="32">
        <f t="shared" si="7"/>
        <v>4</v>
      </c>
      <c r="AB34" s="32"/>
      <c r="AC34" s="2">
        <f>'Tbl 10'!K33/Tbl11!E33</f>
        <v>1027.141118079335</v>
      </c>
      <c r="AD34" s="32">
        <f t="shared" si="8"/>
        <v>1</v>
      </c>
      <c r="AE34" s="3"/>
      <c r="AF34" s="2">
        <f>'Tbl 10'!L33/Tbl11!E33</f>
        <v>901.9232926782347</v>
      </c>
      <c r="AG34" s="32">
        <f t="shared" si="9"/>
        <v>13</v>
      </c>
      <c r="AH34" s="32"/>
      <c r="AI34" s="2">
        <f>'Tbl 10'!M33/Tbl11!E33</f>
        <v>366.611707898888</v>
      </c>
      <c r="AJ34" s="3">
        <f t="shared" si="10"/>
        <v>3</v>
      </c>
      <c r="AK34" s="3"/>
      <c r="AL34" s="2">
        <f>('Tbl 10'!N33-'Tbl 10'!O33)/Tbl11!E33</f>
        <v>2355.6645877419105</v>
      </c>
      <c r="AM34" s="3">
        <f t="shared" si="11"/>
        <v>7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 ht="12.75">
      <c r="A36" s="3" t="s">
        <v>71</v>
      </c>
      <c r="B36" s="2">
        <f>+E36+H36+K36+N36+Q36+T36+W36+Z36+AC36+AF36+AI36+AL36</f>
        <v>11081.49515273459</v>
      </c>
      <c r="C36" s="35">
        <f>RANK(B36,B$12:B63)</f>
        <v>24</v>
      </c>
      <c r="D36" s="35"/>
      <c r="E36" s="2">
        <f>'Tbl 10'!C35/Tbl11!E35</f>
        <v>270.52498993963786</v>
      </c>
      <c r="F36" s="35">
        <f t="shared" si="0"/>
        <v>17</v>
      </c>
      <c r="G36" s="35"/>
      <c r="H36" s="2">
        <f>'Tbl 10'!D35/Tbl11!E35</f>
        <v>963.2316883116885</v>
      </c>
      <c r="I36" s="35">
        <f t="shared" si="1"/>
        <v>9</v>
      </c>
      <c r="J36" s="35"/>
      <c r="K36" s="2">
        <f>'Tbl 10'!E35/Tbl11!E35</f>
        <v>4579.484526553259</v>
      </c>
      <c r="L36" s="35">
        <f t="shared" si="2"/>
        <v>22</v>
      </c>
      <c r="M36" s="35"/>
      <c r="N36" s="2">
        <f>'Tbl 10'!F35/Tbl11!E35</f>
        <v>339.4863898542772</v>
      </c>
      <c r="O36" s="35">
        <f t="shared" si="3"/>
        <v>5</v>
      </c>
      <c r="P36" s="35"/>
      <c r="Q36" s="2">
        <f>'Tbl 10'!G35/Tbl11!E35</f>
        <v>137.98656423388815</v>
      </c>
      <c r="R36" s="35">
        <f t="shared" si="4"/>
        <v>11</v>
      </c>
      <c r="S36" s="35"/>
      <c r="T36" s="2">
        <f>'Tbl 10'!H35/Tbl11!E35</f>
        <v>890.9302993719893</v>
      </c>
      <c r="U36" s="35">
        <f t="shared" si="5"/>
        <v>24</v>
      </c>
      <c r="V36" s="35"/>
      <c r="W36" s="2">
        <f>'Tbl 10'!I35/Tbl11!E35</f>
        <v>63.879280531674894</v>
      </c>
      <c r="X36" s="32">
        <f t="shared" si="6"/>
        <v>20</v>
      </c>
      <c r="Y36" s="32"/>
      <c r="Z36" s="2">
        <f>'Tbl 10'!J35/Tbl11!E35</f>
        <v>0</v>
      </c>
      <c r="AA36" s="32">
        <f t="shared" si="7"/>
        <v>23</v>
      </c>
      <c r="AB36" s="32"/>
      <c r="AC36" s="2">
        <f>'Tbl 10'!K35/Tbl11!E35</f>
        <v>546.224654594232</v>
      </c>
      <c r="AD36" s="32">
        <f t="shared" si="8"/>
        <v>20</v>
      </c>
      <c r="AE36" s="32"/>
      <c r="AF36" s="2">
        <f>'Tbl 10'!L35/Tbl11!E35</f>
        <v>879.3992317541614</v>
      </c>
      <c r="AG36" s="32">
        <f t="shared" si="9"/>
        <v>16</v>
      </c>
      <c r="AH36" s="32"/>
      <c r="AI36" s="2">
        <f>'Tbl 10'!M35/Tbl11!E35</f>
        <v>258.21840375586856</v>
      </c>
      <c r="AJ36" s="3">
        <f t="shared" si="10"/>
        <v>11</v>
      </c>
      <c r="AK36" s="3"/>
      <c r="AL36" s="2">
        <f>('Tbl 10'!N35-'Tbl 10'!O35)/Tbl11!E35</f>
        <v>2152.1291238339127</v>
      </c>
      <c r="AM36" s="3">
        <f t="shared" si="11"/>
        <v>16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11172.722089757295</v>
      </c>
      <c r="C37" s="35">
        <f>RANK(B37,B$12:B64)</f>
        <v>22</v>
      </c>
      <c r="D37" s="35"/>
      <c r="E37" s="2">
        <f>'Tbl 10'!C36/Tbl11!E36</f>
        <v>310.54912849859755</v>
      </c>
      <c r="F37" s="35">
        <f t="shared" si="0"/>
        <v>11</v>
      </c>
      <c r="G37" s="35"/>
      <c r="H37" s="2">
        <f>'Tbl 10'!D36/Tbl11!E36</f>
        <v>847.000658515605</v>
      </c>
      <c r="I37" s="35">
        <f t="shared" si="1"/>
        <v>17</v>
      </c>
      <c r="J37" s="35"/>
      <c r="K37" s="2">
        <f>'Tbl 10'!E36/Tbl11!E36</f>
        <v>4717.170483640193</v>
      </c>
      <c r="L37" s="35">
        <f t="shared" si="2"/>
        <v>20</v>
      </c>
      <c r="M37" s="35"/>
      <c r="N37" s="2">
        <f>'Tbl 10'!F36/Tbl11!E36</f>
        <v>408.624090425593</v>
      </c>
      <c r="O37" s="35">
        <f t="shared" si="3"/>
        <v>2</v>
      </c>
      <c r="P37" s="35"/>
      <c r="Q37" s="2">
        <f>'Tbl 10'!G36/Tbl11!E36</f>
        <v>138.19670698307655</v>
      </c>
      <c r="R37" s="35">
        <f t="shared" si="4"/>
        <v>10</v>
      </c>
      <c r="S37" s="35"/>
      <c r="T37" s="2">
        <f>'Tbl 10'!H36/Tbl11!E36</f>
        <v>967.4340784331365</v>
      </c>
      <c r="U37" s="35">
        <f t="shared" si="5"/>
        <v>22</v>
      </c>
      <c r="V37" s="35"/>
      <c r="W37" s="2">
        <f>'Tbl 10'!I36/Tbl11!E36</f>
        <v>57.50573392412509</v>
      </c>
      <c r="X37" s="32">
        <f t="shared" si="6"/>
        <v>21</v>
      </c>
      <c r="Y37" s="32"/>
      <c r="Z37" s="2">
        <f>'Tbl 10'!J36/Tbl11!E36</f>
        <v>11.75471072212728</v>
      </c>
      <c r="AA37" s="32">
        <f t="shared" si="7"/>
        <v>19</v>
      </c>
      <c r="AB37" s="32"/>
      <c r="AC37" s="2">
        <f>'Tbl 10'!K36/Tbl11!E36</f>
        <v>437.16733637694637</v>
      </c>
      <c r="AD37" s="32">
        <f t="shared" si="8"/>
        <v>24</v>
      </c>
      <c r="AE37" s="32"/>
      <c r="AF37" s="2">
        <f>'Tbl 10'!L36/Tbl11!E36</f>
        <v>844.52270685563</v>
      </c>
      <c r="AG37" s="32">
        <f t="shared" si="9"/>
        <v>19</v>
      </c>
      <c r="AH37" s="32"/>
      <c r="AI37" s="2">
        <f>'Tbl 10'!M36/Tbl11!E36</f>
        <v>616.2246545095734</v>
      </c>
      <c r="AJ37" s="3">
        <f t="shared" si="10"/>
        <v>1</v>
      </c>
      <c r="AK37" s="3"/>
      <c r="AL37" s="2">
        <f>('Tbl 10'!N36-'Tbl 10'!O36)/Tbl11!E36</f>
        <v>1816.5718008726928</v>
      </c>
      <c r="AM37" s="3">
        <f t="shared" si="11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12037.136660584165</v>
      </c>
      <c r="C38" s="35">
        <f>RANK(B38,B$12:B65)</f>
        <v>12</v>
      </c>
      <c r="D38" s="35"/>
      <c r="E38" s="2">
        <f>'Tbl 10'!C37/Tbl11!E37</f>
        <v>322.86748129304215</v>
      </c>
      <c r="F38" s="35">
        <f t="shared" si="0"/>
        <v>7</v>
      </c>
      <c r="G38" s="35"/>
      <c r="H38" s="2">
        <f>'Tbl 10'!D37/Tbl11!E37</f>
        <v>870.2175937778295</v>
      </c>
      <c r="I38" s="35">
        <f t="shared" si="1"/>
        <v>14</v>
      </c>
      <c r="J38" s="35"/>
      <c r="K38" s="2">
        <f>'Tbl 10'!E37/Tbl11!E37</f>
        <v>5154.247235896758</v>
      </c>
      <c r="L38" s="35">
        <f t="shared" si="2"/>
        <v>10</v>
      </c>
      <c r="M38" s="35"/>
      <c r="N38" s="2">
        <f>'Tbl 10'!F37/Tbl11!E37</f>
        <v>306.1800594492822</v>
      </c>
      <c r="O38" s="35">
        <f t="shared" si="3"/>
        <v>8</v>
      </c>
      <c r="P38" s="35"/>
      <c r="Q38" s="2">
        <f>'Tbl 10'!G37/Tbl11!E37</f>
        <v>137.46400717155885</v>
      </c>
      <c r="R38" s="35">
        <f t="shared" si="4"/>
        <v>12</v>
      </c>
      <c r="S38" s="35"/>
      <c r="T38" s="2">
        <f>'Tbl 10'!H37/Tbl11!E37</f>
        <v>1232.82368556162</v>
      </c>
      <c r="U38" s="35">
        <f t="shared" si="5"/>
        <v>14</v>
      </c>
      <c r="V38" s="35"/>
      <c r="W38" s="2">
        <f>'Tbl 10'!I37/Tbl11!E37</f>
        <v>148.56781899553658</v>
      </c>
      <c r="X38" s="32">
        <f t="shared" si="6"/>
        <v>5</v>
      </c>
      <c r="Y38" s="3"/>
      <c r="Z38" s="2">
        <f>'Tbl 10'!J37/Tbl11!E37</f>
        <v>101.39810368515685</v>
      </c>
      <c r="AA38" s="32">
        <f t="shared" si="7"/>
        <v>13</v>
      </c>
      <c r="AB38" s="32"/>
      <c r="AC38" s="2">
        <f>'Tbl 10'!K37/Tbl11!E37</f>
        <v>587.7675542682057</v>
      </c>
      <c r="AD38" s="32">
        <f t="shared" si="8"/>
        <v>18</v>
      </c>
      <c r="AE38" s="3"/>
      <c r="AF38" s="2">
        <f>'Tbl 10'!L37/Tbl11!E37</f>
        <v>783.1430434943064</v>
      </c>
      <c r="AG38" s="32">
        <f t="shared" si="9"/>
        <v>22</v>
      </c>
      <c r="AH38" s="32"/>
      <c r="AI38" s="2">
        <f>'Tbl 10'!M37/Tbl11!E37</f>
        <v>212.20522182039505</v>
      </c>
      <c r="AJ38" s="3">
        <f t="shared" si="10"/>
        <v>17</v>
      </c>
      <c r="AK38" s="3"/>
      <c r="AL38" s="2">
        <f>('Tbl 10'!N37-'Tbl 10'!O37)/Tbl11!E37</f>
        <v>2180.254855170472</v>
      </c>
      <c r="AM38" s="3">
        <f t="shared" si="11"/>
        <v>15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15485.530986457183</v>
      </c>
      <c r="C39" s="36">
        <f>RANK(B39,B$12:B66)</f>
        <v>1</v>
      </c>
      <c r="D39" s="36"/>
      <c r="E39" s="9">
        <f>'Tbl 10'!C38/Tbl11!E38</f>
        <v>254.2436790638681</v>
      </c>
      <c r="F39" s="36">
        <f t="shared" si="0"/>
        <v>20</v>
      </c>
      <c r="G39" s="36"/>
      <c r="H39" s="9">
        <f>'Tbl 10'!D38/Tbl11!E38</f>
        <v>1094.1514095167956</v>
      </c>
      <c r="I39" s="36">
        <f t="shared" si="1"/>
        <v>5</v>
      </c>
      <c r="J39" s="36"/>
      <c r="K39" s="9">
        <f>'Tbl 10'!E38/Tbl11!E38</f>
        <v>6825.4008739413275</v>
      </c>
      <c r="L39" s="36">
        <f t="shared" si="2"/>
        <v>1</v>
      </c>
      <c r="M39" s="36"/>
      <c r="N39" s="9">
        <f>'Tbl 10'!F38/Tbl11!E38</f>
        <v>408.3099742236406</v>
      </c>
      <c r="O39" s="36">
        <f t="shared" si="3"/>
        <v>3</v>
      </c>
      <c r="P39" s="36"/>
      <c r="Q39" s="9">
        <f>'Tbl 10'!G38/Tbl11!E38</f>
        <v>263.686040669367</v>
      </c>
      <c r="R39" s="36">
        <f t="shared" si="4"/>
        <v>3</v>
      </c>
      <c r="S39" s="36"/>
      <c r="T39" s="9">
        <f>'Tbl 10'!H38/Tbl11!E38</f>
        <v>1594.785946565198</v>
      </c>
      <c r="U39" s="36">
        <f t="shared" si="5"/>
        <v>4</v>
      </c>
      <c r="V39" s="36"/>
      <c r="W39" s="9">
        <f>'Tbl 10'!I38/Tbl11!E38</f>
        <v>49.967063540771655</v>
      </c>
      <c r="X39" s="33">
        <f t="shared" si="6"/>
        <v>22</v>
      </c>
      <c r="Y39" s="8"/>
      <c r="Z39" s="9">
        <f>'Tbl 10'!J38/Tbl11!E38</f>
        <v>137.11273024835316</v>
      </c>
      <c r="AA39" s="33">
        <f t="shared" si="7"/>
        <v>3</v>
      </c>
      <c r="AB39" s="33"/>
      <c r="AC39" s="9">
        <f>'Tbl 10'!K38/Tbl11!E38</f>
        <v>898.0448443189722</v>
      </c>
      <c r="AD39" s="33">
        <f t="shared" si="8"/>
        <v>4</v>
      </c>
      <c r="AE39" s="33"/>
      <c r="AF39" s="9">
        <f>'Tbl 10'!L38/Tbl11!E38</f>
        <v>1121.6949371956957</v>
      </c>
      <c r="AG39" s="33">
        <f t="shared" si="9"/>
        <v>2</v>
      </c>
      <c r="AH39" s="33"/>
      <c r="AI39" s="9">
        <f>'Tbl 10'!M38/Tbl11!E38</f>
        <v>152.5722842764208</v>
      </c>
      <c r="AJ39" s="8">
        <f t="shared" si="10"/>
        <v>23</v>
      </c>
      <c r="AK39" s="8"/>
      <c r="AL39" s="9">
        <f>('Tbl 10'!N38-'Tbl 10'!O38)/Tbl11!E38</f>
        <v>2685.5612028967726</v>
      </c>
      <c r="AM39" s="8">
        <f t="shared" si="11"/>
        <v>4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191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935" sheet="1" objects="1" scenarios="1"/>
  <mergeCells count="37">
    <mergeCell ref="B8:C8"/>
    <mergeCell ref="E8:F8"/>
    <mergeCell ref="H8:I8"/>
    <mergeCell ref="K8:L8"/>
    <mergeCell ref="AI6:AJ6"/>
    <mergeCell ref="B7:C7"/>
    <mergeCell ref="E7:F7"/>
    <mergeCell ref="H7:I7"/>
    <mergeCell ref="K7:L7"/>
    <mergeCell ref="N7:O7"/>
    <mergeCell ref="T8:U8"/>
    <mergeCell ref="W8:X8"/>
    <mergeCell ref="Z7:AA7"/>
    <mergeCell ref="AC7:AD7"/>
    <mergeCell ref="Q7:R7"/>
    <mergeCell ref="T7:U7"/>
    <mergeCell ref="A1:AL1"/>
    <mergeCell ref="A3:AL3"/>
    <mergeCell ref="A4:AL4"/>
    <mergeCell ref="B6:C6"/>
    <mergeCell ref="H6:I6"/>
    <mergeCell ref="AL7:AM7"/>
    <mergeCell ref="K6:L6"/>
    <mergeCell ref="N6:O6"/>
    <mergeCell ref="N8:O8"/>
    <mergeCell ref="Q8:R8"/>
    <mergeCell ref="W7:X7"/>
    <mergeCell ref="AF7:AG7"/>
    <mergeCell ref="AI7:AJ7"/>
    <mergeCell ref="Q6:R6"/>
    <mergeCell ref="W6:X6"/>
    <mergeCell ref="AC6:AD6"/>
    <mergeCell ref="AL8:AM8"/>
    <mergeCell ref="Z8:AA8"/>
    <mergeCell ref="AC8:AD8"/>
    <mergeCell ref="AF8:AG8"/>
    <mergeCell ref="AI8:AJ8"/>
  </mergeCells>
  <printOptions horizontalCentered="1"/>
  <pageMargins left="0.2" right="0.25" top="0.87" bottom="0.88" header="0.67" footer="0.5"/>
  <pageSetup fitToHeight="1" fitToWidth="1" horizontalDpi="600" verticalDpi="600" orientation="landscape" scale="64" r:id="rId1"/>
  <headerFooter scaleWithDoc="0">
    <oddFooter>&amp;L&amp;"Arial,Italic"&amp;9MSDE-LFRO  09 / 2010&amp;C- 4 -&amp;R&amp;"Arial,Italic"&amp;9Selected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zoomScalePageLayoutView="0" workbookViewId="0" topLeftCell="A1">
      <selection activeCell="Q2" sqref="Q2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3" spans="1:25" ht="12.75">
      <c r="A3" s="237" t="s">
        <v>208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7:12" ht="15" customHeight="1" thickTop="1">
      <c r="G6" s="235" t="s">
        <v>113</v>
      </c>
      <c r="H6" s="235"/>
      <c r="I6" s="235"/>
      <c r="J6" s="235"/>
      <c r="K6" s="235"/>
      <c r="L6" s="85"/>
    </row>
    <row r="7" spans="1:25" ht="12.75">
      <c r="A7" s="3" t="s">
        <v>115</v>
      </c>
      <c r="C7" s="49"/>
      <c r="D7" s="49"/>
      <c r="E7" s="236" t="s">
        <v>26</v>
      </c>
      <c r="F7" s="236"/>
      <c r="G7" s="49"/>
      <c r="H7" s="49"/>
      <c r="I7" s="238" t="s">
        <v>30</v>
      </c>
      <c r="J7" s="238"/>
      <c r="K7" s="236" t="s">
        <v>32</v>
      </c>
      <c r="L7" s="236"/>
      <c r="M7" s="49"/>
      <c r="N7" s="49"/>
      <c r="O7" s="236" t="s">
        <v>36</v>
      </c>
      <c r="P7" s="236"/>
      <c r="Q7" s="49"/>
      <c r="R7" s="49"/>
      <c r="S7" s="236" t="s">
        <v>36</v>
      </c>
      <c r="T7" s="236"/>
      <c r="U7" s="49"/>
      <c r="V7" s="49"/>
      <c r="W7" s="236" t="s">
        <v>45</v>
      </c>
      <c r="X7" s="236"/>
      <c r="Y7" s="49"/>
    </row>
    <row r="8" spans="1:26" ht="12.75">
      <c r="A8" t="s">
        <v>35</v>
      </c>
      <c r="B8" s="49" t="s">
        <v>77</v>
      </c>
      <c r="C8" s="236" t="s">
        <v>24</v>
      </c>
      <c r="D8" s="236"/>
      <c r="E8" s="236" t="s">
        <v>24</v>
      </c>
      <c r="F8" s="236"/>
      <c r="G8" s="236" t="s">
        <v>29</v>
      </c>
      <c r="H8" s="236"/>
      <c r="I8" s="236" t="s">
        <v>27</v>
      </c>
      <c r="J8" s="236"/>
      <c r="K8" s="236" t="s">
        <v>27</v>
      </c>
      <c r="L8" s="236"/>
      <c r="M8" s="236" t="s">
        <v>34</v>
      </c>
      <c r="N8" s="236"/>
      <c r="O8" s="236" t="s">
        <v>38</v>
      </c>
      <c r="P8" s="236"/>
      <c r="Q8" s="236" t="s">
        <v>40</v>
      </c>
      <c r="R8" s="236"/>
      <c r="S8" s="236" t="s">
        <v>41</v>
      </c>
      <c r="T8" s="236"/>
      <c r="U8" s="236" t="s">
        <v>114</v>
      </c>
      <c r="V8" s="236"/>
      <c r="W8" s="236" t="s">
        <v>46</v>
      </c>
      <c r="X8" s="236"/>
      <c r="Y8" s="236" t="s">
        <v>47</v>
      </c>
      <c r="Z8" s="236"/>
    </row>
    <row r="9" spans="1:26" ht="12.75">
      <c r="A9" s="8" t="s">
        <v>116</v>
      </c>
      <c r="B9" s="48" t="s">
        <v>117</v>
      </c>
      <c r="C9" s="235" t="s">
        <v>25</v>
      </c>
      <c r="D9" s="235"/>
      <c r="E9" s="235" t="s">
        <v>25</v>
      </c>
      <c r="F9" s="235"/>
      <c r="G9" s="235" t="s">
        <v>28</v>
      </c>
      <c r="H9" s="235"/>
      <c r="I9" s="235" t="s">
        <v>31</v>
      </c>
      <c r="J9" s="235"/>
      <c r="K9" s="235" t="s">
        <v>33</v>
      </c>
      <c r="L9" s="235"/>
      <c r="M9" s="235" t="s">
        <v>35</v>
      </c>
      <c r="N9" s="235"/>
      <c r="O9" s="235" t="s">
        <v>39</v>
      </c>
      <c r="P9" s="235"/>
      <c r="Q9" s="235" t="s">
        <v>39</v>
      </c>
      <c r="R9" s="235"/>
      <c r="S9" s="235" t="s">
        <v>42</v>
      </c>
      <c r="T9" s="235"/>
      <c r="U9" s="235" t="s">
        <v>44</v>
      </c>
      <c r="V9" s="235"/>
      <c r="W9" s="235" t="s">
        <v>44</v>
      </c>
      <c r="X9" s="235"/>
      <c r="Y9" s="235" t="s">
        <v>48</v>
      </c>
      <c r="Z9" s="235"/>
    </row>
    <row r="10" spans="1:25" s="50" customFormat="1" ht="12.75">
      <c r="A10" s="75" t="s">
        <v>76</v>
      </c>
      <c r="B10" s="50">
        <f>SUM(C10:Y10)</f>
        <v>600.5003226481602</v>
      </c>
      <c r="C10" s="10">
        <f>Tbl5a!C10/Tbl11!C9</f>
        <v>18.522806558084582</v>
      </c>
      <c r="E10" s="10">
        <f>Tbl5a!E10/Tbl11!C9</f>
        <v>18.797254945783507</v>
      </c>
      <c r="G10" s="10">
        <f>Tbl5a!G10/Tbl11!C9</f>
        <v>184.18767967471828</v>
      </c>
      <c r="I10" s="10">
        <f>Tbl5a!I10/Tbl11!C9</f>
        <v>25.87601476014415</v>
      </c>
      <c r="K10" s="10">
        <f>Tbl5a!K10/Tbl11!C9</f>
        <v>44.652097747868055</v>
      </c>
      <c r="M10" s="10">
        <f>Tbl5a!M10/Tbl11!C9</f>
        <v>180.09517432024847</v>
      </c>
      <c r="O10" s="10">
        <f>Tbl5a!O10/Tbl11!C9</f>
        <v>5.166561083116534</v>
      </c>
      <c r="Q10" s="10">
        <f>Tbl5a!Q10/Tbl11!C9</f>
        <v>1.9516728107217178</v>
      </c>
      <c r="S10" s="10">
        <f>Tbl5a!S10/Tbl11!C9</f>
        <v>5.893343783180062</v>
      </c>
      <c r="U10" s="10">
        <f>Tbl5a!U10/Tbl11!C9</f>
        <v>0.6175755664186564</v>
      </c>
      <c r="W10" s="10">
        <f>Tbl5a!W10/Tbl11!C9</f>
        <v>1.5336524429112206</v>
      </c>
      <c r="Y10" s="10">
        <f>Tbl5a!Y10/Tbl11!C9</f>
        <v>113.206488954965</v>
      </c>
    </row>
    <row r="11" ht="12.75">
      <c r="A11" s="3"/>
    </row>
    <row r="12" spans="1:25" ht="12.75">
      <c r="A12" s="3" t="s">
        <v>52</v>
      </c>
      <c r="B12" s="10">
        <f>SUM(C12:Y12)</f>
        <v>956.1930942213994</v>
      </c>
      <c r="C12" s="10">
        <f>Tbl5a!C12/Tbl11!C11</f>
        <v>2.4938545928890767</v>
      </c>
      <c r="E12" s="10">
        <f>Tbl5a!E12/Tbl11!C11</f>
        <v>22.70320872308875</v>
      </c>
      <c r="G12" s="10">
        <f>Tbl5a!G12/Tbl11!C11</f>
        <v>320.9380665157815</v>
      </c>
      <c r="I12" s="10">
        <f>Tbl5a!I12/Tbl11!C11</f>
        <v>30.905828771476042</v>
      </c>
      <c r="K12" s="10">
        <f>Tbl5a!K12/Tbl11!C11</f>
        <v>38.50805637006231</v>
      </c>
      <c r="M12" s="10">
        <f>Tbl5a!M12/Tbl11!C11</f>
        <v>333.0006923617227</v>
      </c>
      <c r="O12" s="10">
        <f>Tbl5a!O12/Tbl11!C11</f>
        <v>0</v>
      </c>
      <c r="Q12" s="10">
        <f>Tbl5a!Q12/Tbl11!C11</f>
        <v>0.14757450414190626</v>
      </c>
      <c r="S12" s="10">
        <f>Tbl5a!S12/Tbl11!C11</f>
        <v>7.990679317226538</v>
      </c>
      <c r="U12" s="10">
        <f>Tbl5a!U12/Tbl11!C11</f>
        <v>0</v>
      </c>
      <c r="W12" s="10">
        <f>Tbl5a!W12/Tbl11!C11</f>
        <v>0</v>
      </c>
      <c r="Y12" s="10">
        <f>Tbl5a!Y12/Tbl11!C11</f>
        <v>199.50513306501063</v>
      </c>
    </row>
    <row r="13" spans="1:25" ht="12.75">
      <c r="A13" s="3" t="s">
        <v>53</v>
      </c>
      <c r="B13" s="10">
        <f aca="true" t="shared" si="0" ref="B13:B39">SUM(C13:Y13)</f>
        <v>469.22705917907115</v>
      </c>
      <c r="C13" s="10">
        <f>Tbl5a!C13/Tbl11!C12</f>
        <v>13.091328650626963</v>
      </c>
      <c r="E13" s="10">
        <f>Tbl5a!E13/Tbl11!C12</f>
        <v>6.750351217332895</v>
      </c>
      <c r="G13" s="10">
        <f>Tbl5a!G13/Tbl11!C12</f>
        <v>130.43194025115613</v>
      </c>
      <c r="I13" s="10">
        <f>Tbl5a!I13/Tbl11!C12</f>
        <v>20.63067176392173</v>
      </c>
      <c r="K13" s="10">
        <f>Tbl5a!K13/Tbl11!C12</f>
        <v>15.888772512122364</v>
      </c>
      <c r="M13" s="10">
        <f>Tbl5a!M13/Tbl11!C12</f>
        <v>166.42491180742712</v>
      </c>
      <c r="O13" s="10">
        <f>Tbl5a!O13/Tbl11!C12</f>
        <v>3.444857665730787</v>
      </c>
      <c r="Q13" s="10">
        <f>Tbl5a!Q13/Tbl11!C12</f>
        <v>0</v>
      </c>
      <c r="S13" s="10">
        <f>Tbl5a!S13/Tbl11!C12</f>
        <v>1.8188146683030677</v>
      </c>
      <c r="U13" s="10">
        <f>Tbl5a!U13/Tbl11!C12</f>
        <v>0.11854497805398176</v>
      </c>
      <c r="W13" s="10">
        <f>Tbl5a!W13/Tbl11!C12</f>
        <v>0</v>
      </c>
      <c r="Y13" s="10">
        <f>Tbl5a!Y13/Tbl11!C12</f>
        <v>110.62686566439609</v>
      </c>
    </row>
    <row r="14" spans="1:25" ht="12.75">
      <c r="A14" s="3" t="s">
        <v>75</v>
      </c>
      <c r="B14" s="10">
        <f t="shared" si="0"/>
        <v>1353.6322124242681</v>
      </c>
      <c r="C14" s="10">
        <f>Tbl5a!C14/Tbl11!C13</f>
        <v>73.78518396221381</v>
      </c>
      <c r="E14" s="10">
        <f>Tbl5a!E14/Tbl11!C13</f>
        <v>63.029998060218595</v>
      </c>
      <c r="G14" s="10">
        <f>Tbl5a!G14/Tbl11!C13</f>
        <v>431.84638889917704</v>
      </c>
      <c r="I14" s="10">
        <f>Tbl5a!I14/Tbl11!C13</f>
        <v>72.68138042126527</v>
      </c>
      <c r="K14" s="10">
        <f>Tbl5a!K14/Tbl11!C13</f>
        <v>202.50901697026237</v>
      </c>
      <c r="M14" s="10">
        <f>Tbl5a!M14/Tbl11!C13</f>
        <v>257.8922912836017</v>
      </c>
      <c r="O14" s="10">
        <f>Tbl5a!O14/Tbl11!C13</f>
        <v>12.336009310950725</v>
      </c>
      <c r="Q14" s="10">
        <f>Tbl5a!Q14/Tbl11!C13</f>
        <v>0.002197163399275438</v>
      </c>
      <c r="S14" s="10">
        <f>Tbl5a!S14/Tbl11!C13</f>
        <v>14.99218437590829</v>
      </c>
      <c r="U14" s="10">
        <f>Tbl5a!U14/Tbl11!C13</f>
        <v>0.9924810557432908</v>
      </c>
      <c r="W14" s="10">
        <f>Tbl5a!W14/Tbl11!C13</f>
        <v>0</v>
      </c>
      <c r="Y14" s="10">
        <f>Tbl5a!Y14/Tbl11!C13</f>
        <v>223.56508092152794</v>
      </c>
    </row>
    <row r="15" spans="1:25" ht="12.75">
      <c r="A15" s="3" t="s">
        <v>54</v>
      </c>
      <c r="B15" s="10">
        <f t="shared" si="0"/>
        <v>520.3178333056878</v>
      </c>
      <c r="C15" s="10">
        <f>Tbl5a!C15/Tbl11!C14</f>
        <v>37.28402683980633</v>
      </c>
      <c r="E15" s="10">
        <f>Tbl5a!E15/Tbl11!C14</f>
        <v>4.156135123180334</v>
      </c>
      <c r="G15" s="10">
        <f>Tbl5a!G15/Tbl11!C14</f>
        <v>154.49563833400467</v>
      </c>
      <c r="I15" s="10">
        <f>Tbl5a!I15/Tbl11!C14</f>
        <v>18.523721791742695</v>
      </c>
      <c r="K15" s="10">
        <f>Tbl5a!K15/Tbl11!C14</f>
        <v>17.77270759776624</v>
      </c>
      <c r="M15" s="10">
        <f>Tbl5a!M15/Tbl11!C14</f>
        <v>165.44571277931803</v>
      </c>
      <c r="O15" s="10">
        <f>Tbl5a!O15/Tbl11!C14</f>
        <v>5.574657689786181</v>
      </c>
      <c r="Q15" s="10">
        <f>Tbl5a!Q15/Tbl11!C14</f>
        <v>5.194178356752999</v>
      </c>
      <c r="S15" s="10">
        <f>Tbl5a!S15/Tbl11!C14</f>
        <v>2.914533719580105</v>
      </c>
      <c r="U15" s="10">
        <f>Tbl5a!U15/Tbl11!C14</f>
        <v>0.7769870184750756</v>
      </c>
      <c r="W15" s="10">
        <f>Tbl5a!W15/Tbl11!C14</f>
        <v>0</v>
      </c>
      <c r="Y15" s="10">
        <f>Tbl5a!Y15/Tbl11!C14</f>
        <v>108.17953405527514</v>
      </c>
    </row>
    <row r="16" spans="1:25" ht="12.75">
      <c r="A16" s="3" t="s">
        <v>55</v>
      </c>
      <c r="B16" s="10">
        <f t="shared" si="0"/>
        <v>338.0212082050799</v>
      </c>
      <c r="C16" s="10">
        <f>Tbl5a!C16/Tbl11!C15</f>
        <v>5.167043398576094</v>
      </c>
      <c r="E16" s="10">
        <f>Tbl5a!E16/Tbl11!C15</f>
        <v>4.194736718437934</v>
      </c>
      <c r="G16" s="10">
        <f>Tbl5a!G16/Tbl11!C15</f>
        <v>84.4806738880143</v>
      </c>
      <c r="I16" s="10">
        <f>Tbl5a!I16/Tbl11!C15</f>
        <v>7.0925086350713125</v>
      </c>
      <c r="K16" s="10">
        <f>Tbl5a!K16/Tbl11!C15</f>
        <v>6.20720411663808</v>
      </c>
      <c r="M16" s="10">
        <f>Tbl5a!M16/Tbl11!C15</f>
        <v>150.8677488897765</v>
      </c>
      <c r="O16" s="10">
        <f>Tbl5a!O16/Tbl11!C15</f>
        <v>0</v>
      </c>
      <c r="Q16" s="10">
        <f>Tbl5a!Q16/Tbl11!C15</f>
        <v>9.364894616884795</v>
      </c>
      <c r="S16" s="10">
        <f>Tbl5a!S16/Tbl11!C15</f>
        <v>0.5880583425362439</v>
      </c>
      <c r="U16" s="10">
        <f>Tbl5a!U16/Tbl11!C15</f>
        <v>0.01749688667496887</v>
      </c>
      <c r="W16" s="10">
        <f>Tbl5a!W16/Tbl11!C15</f>
        <v>0</v>
      </c>
      <c r="Y16" s="10">
        <f>Tbl5a!Y16/Tbl11!C15</f>
        <v>70.04084271246974</v>
      </c>
    </row>
    <row r="17" ht="12.75">
      <c r="A17" s="3"/>
    </row>
    <row r="18" spans="1:25" ht="12.75">
      <c r="A18" s="3" t="s">
        <v>56</v>
      </c>
      <c r="B18" s="10">
        <f t="shared" si="0"/>
        <v>706.2535340705319</v>
      </c>
      <c r="C18" s="10">
        <f>Tbl5a!C18/Tbl11!C17</f>
        <v>17.02813247160789</v>
      </c>
      <c r="E18" s="10">
        <f>Tbl5a!E18/Tbl11!C17</f>
        <v>22.836481993424986</v>
      </c>
      <c r="G18" s="10">
        <f>Tbl5a!G18/Tbl11!C17</f>
        <v>188.95762104004785</v>
      </c>
      <c r="I18" s="10">
        <f>Tbl5a!I18/Tbl11!C17</f>
        <v>26.553808652121933</v>
      </c>
      <c r="K18" s="10">
        <f>Tbl5a!K18/Tbl11!C17</f>
        <v>90.16924312612076</v>
      </c>
      <c r="M18" s="10">
        <f>Tbl5a!M18/Tbl11!C17</f>
        <v>225.66423901673636</v>
      </c>
      <c r="O18" s="10">
        <f>Tbl5a!O18/Tbl11!C17</f>
        <v>14.100367976688586</v>
      </c>
      <c r="Q18" s="10">
        <f>Tbl5a!Q18/Tbl11!C17</f>
        <v>0</v>
      </c>
      <c r="S18" s="10">
        <f>Tbl5a!S18/Tbl11!C17</f>
        <v>20.302551554094443</v>
      </c>
      <c r="U18" s="10">
        <f>Tbl5a!U18/Tbl11!C17</f>
        <v>0</v>
      </c>
      <c r="W18" s="10">
        <f>Tbl5a!W18/Tbl11!C17</f>
        <v>0</v>
      </c>
      <c r="Y18" s="10">
        <f>Tbl5a!Y18/Tbl11!C17</f>
        <v>100.64108823968917</v>
      </c>
    </row>
    <row r="19" spans="1:25" ht="12.75">
      <c r="A19" s="3" t="s">
        <v>57</v>
      </c>
      <c r="B19" s="10">
        <f t="shared" si="0"/>
        <v>387.3322055992985</v>
      </c>
      <c r="C19" s="10">
        <f>Tbl5a!C19/Tbl11!C18</f>
        <v>8.628456348770506</v>
      </c>
      <c r="E19" s="10">
        <f>Tbl5a!E19/Tbl11!C18</f>
        <v>16.554090001458437</v>
      </c>
      <c r="G19" s="10">
        <f>Tbl5a!G19/Tbl11!C18</f>
        <v>75.51058443510969</v>
      </c>
      <c r="I19" s="10">
        <f>Tbl5a!I19/Tbl11!C18</f>
        <v>6.569184232369628</v>
      </c>
      <c r="K19" s="10">
        <f>Tbl5a!K19/Tbl11!C18</f>
        <v>6.034899377195526</v>
      </c>
      <c r="M19" s="10">
        <f>Tbl5a!M19/Tbl11!C18</f>
        <v>196.142113213934</v>
      </c>
      <c r="O19" s="10">
        <f>Tbl5a!O19/Tbl11!C18</f>
        <v>0</v>
      </c>
      <c r="Q19" s="10">
        <f>Tbl5a!Q19/Tbl11!C18</f>
        <v>0.7730647417765142</v>
      </c>
      <c r="S19" s="10">
        <f>Tbl5a!S19/Tbl11!C18</f>
        <v>3.1642640950249468</v>
      </c>
      <c r="U19" s="10">
        <f>Tbl5a!U19/Tbl11!C18</f>
        <v>0.030445577980197737</v>
      </c>
      <c r="W19" s="10">
        <f>Tbl5a!W19/Tbl11!C18</f>
        <v>0</v>
      </c>
      <c r="Y19" s="10">
        <f>Tbl5a!Y19/Tbl11!C18</f>
        <v>73.92510357567912</v>
      </c>
    </row>
    <row r="20" spans="1:25" ht="12.75">
      <c r="A20" s="3" t="s">
        <v>58</v>
      </c>
      <c r="B20" s="10">
        <f t="shared" si="0"/>
        <v>508.98351990261364</v>
      </c>
      <c r="C20" s="10">
        <f>Tbl5a!C20/Tbl11!C19</f>
        <v>12.541155181490064</v>
      </c>
      <c r="E20" s="10">
        <f>Tbl5a!E20/Tbl11!C19</f>
        <v>7.044292611714615</v>
      </c>
      <c r="G20" s="10">
        <f>Tbl5a!G20/Tbl11!C19</f>
        <v>115.05885990047742</v>
      </c>
      <c r="I20" s="10">
        <f>Tbl5a!I20/Tbl11!C19</f>
        <v>21.7261793132949</v>
      </c>
      <c r="K20" s="10">
        <f>Tbl5a!K20/Tbl11!C19</f>
        <v>9.931532334463911</v>
      </c>
      <c r="M20" s="10">
        <f>Tbl5a!M20/Tbl11!C19</f>
        <v>230.12117929950048</v>
      </c>
      <c r="O20" s="10">
        <f>Tbl5a!O20/Tbl11!C19</f>
        <v>0</v>
      </c>
      <c r="Q20" s="10">
        <f>Tbl5a!Q20/Tbl11!C19</f>
        <v>2.6091328670097598</v>
      </c>
      <c r="S20" s="10">
        <f>Tbl5a!S20/Tbl11!C19</f>
        <v>3.637226342101325</v>
      </c>
      <c r="U20" s="10">
        <f>Tbl5a!U20/Tbl11!C19</f>
        <v>0</v>
      </c>
      <c r="W20" s="10">
        <f>Tbl5a!W20/Tbl11!C19</f>
        <v>0</v>
      </c>
      <c r="Y20" s="10">
        <f>Tbl5a!Y20/Tbl11!C19</f>
        <v>106.31396205256117</v>
      </c>
    </row>
    <row r="21" spans="1:25" ht="12.75">
      <c r="A21" s="3" t="s">
        <v>59</v>
      </c>
      <c r="B21" s="10">
        <f t="shared" si="0"/>
        <v>422.5467262008316</v>
      </c>
      <c r="C21" s="10">
        <f>Tbl5a!C21/Tbl11!C20</f>
        <v>4.9225869180586015</v>
      </c>
      <c r="E21" s="10">
        <f>Tbl5a!E21/Tbl11!C20</f>
        <v>16.951721944399818</v>
      </c>
      <c r="G21" s="10">
        <f>Tbl5a!G21/Tbl11!C20</f>
        <v>100.94865238466264</v>
      </c>
      <c r="I21" s="10">
        <f>Tbl5a!I21/Tbl11!C20</f>
        <v>21.739080082763184</v>
      </c>
      <c r="K21" s="10">
        <f>Tbl5a!K21/Tbl11!C20</f>
        <v>9.748608661792334</v>
      </c>
      <c r="M21" s="10">
        <f>Tbl5a!M21/Tbl11!C20</f>
        <v>193.77388431368598</v>
      </c>
      <c r="O21" s="10">
        <f>Tbl5a!O21/Tbl11!C20</f>
        <v>0</v>
      </c>
      <c r="Q21" s="10">
        <f>Tbl5a!Q21/Tbl11!C20</f>
        <v>0</v>
      </c>
      <c r="S21" s="10">
        <f>Tbl5a!S21/Tbl11!C20</f>
        <v>5.226556221385046</v>
      </c>
      <c r="U21" s="10">
        <f>Tbl5a!U21/Tbl11!C20</f>
        <v>0.006254423478201187</v>
      </c>
      <c r="W21" s="10">
        <f>Tbl5a!W21/Tbl11!C20</f>
        <v>0</v>
      </c>
      <c r="Y21" s="10">
        <f>Tbl5a!Y21/Tbl11!C20</f>
        <v>69.22938125060573</v>
      </c>
    </row>
    <row r="22" spans="1:25" ht="12.75">
      <c r="A22" s="3" t="s">
        <v>60</v>
      </c>
      <c r="B22" s="10">
        <f t="shared" si="0"/>
        <v>1011.5757969836538</v>
      </c>
      <c r="C22" s="10">
        <f>Tbl5a!C22/Tbl11!C21</f>
        <v>22.34102546735302</v>
      </c>
      <c r="E22" s="10">
        <f>Tbl5a!E22/Tbl11!C21</f>
        <v>9.045163912218912</v>
      </c>
      <c r="G22" s="10">
        <f>Tbl5a!G22/Tbl11!C21</f>
        <v>371.84277521900117</v>
      </c>
      <c r="I22" s="10">
        <f>Tbl5a!I22/Tbl11!C21</f>
        <v>60.69841054818024</v>
      </c>
      <c r="K22" s="10">
        <f>Tbl5a!K22/Tbl11!C21</f>
        <v>32.862681748397</v>
      </c>
      <c r="M22" s="10">
        <f>Tbl5a!M22/Tbl11!C21</f>
        <v>335.8504944459496</v>
      </c>
      <c r="O22" s="10">
        <f>Tbl5a!O22/Tbl11!C21</f>
        <v>0</v>
      </c>
      <c r="Q22" s="10">
        <f>Tbl5a!Q22/Tbl11!C21</f>
        <v>0</v>
      </c>
      <c r="S22" s="10">
        <f>Tbl5a!S22/Tbl11!C21</f>
        <v>1.8415582949516842</v>
      </c>
      <c r="U22" s="10">
        <f>Tbl5a!U22/Tbl11!C21</f>
        <v>1.599539420211325</v>
      </c>
      <c r="W22" s="10">
        <f>Tbl5a!W22/Tbl11!C21</f>
        <v>0</v>
      </c>
      <c r="Y22" s="10">
        <f>Tbl5a!Y22/Tbl11!C21</f>
        <v>175.49414792739094</v>
      </c>
    </row>
    <row r="23" ht="12.75">
      <c r="A23" s="3"/>
    </row>
    <row r="24" spans="1:25" ht="12.75">
      <c r="A24" s="3" t="s">
        <v>61</v>
      </c>
      <c r="B24" s="10">
        <f t="shared" si="0"/>
        <v>351.713263357111</v>
      </c>
      <c r="C24" s="10">
        <f>Tbl5a!C24/Tbl11!C23</f>
        <v>2.286494705593021</v>
      </c>
      <c r="E24" s="10">
        <f>Tbl5a!E24/Tbl11!C23</f>
        <v>11.128448480339163</v>
      </c>
      <c r="G24" s="10">
        <f>Tbl5a!G24/Tbl11!C23</f>
        <v>72.63278936973963</v>
      </c>
      <c r="I24" s="10">
        <f>Tbl5a!I24/Tbl11!C23</f>
        <v>16.67620250825808</v>
      </c>
      <c r="K24" s="10">
        <f>Tbl5a!K24/Tbl11!C23</f>
        <v>5.3090135999221015</v>
      </c>
      <c r="M24" s="10">
        <f>Tbl5a!M24/Tbl11!C23</f>
        <v>166.21345236282104</v>
      </c>
      <c r="O24" s="10">
        <f>Tbl5a!O24/Tbl11!C23</f>
        <v>3.435944791357171</v>
      </c>
      <c r="Q24" s="10">
        <f>Tbl5a!Q24/Tbl11!C23</f>
        <v>0</v>
      </c>
      <c r="S24" s="10">
        <f>Tbl5a!S24/Tbl11!C23</f>
        <v>0.41960940484423886</v>
      </c>
      <c r="U24" s="10">
        <f>Tbl5a!U25/Tbl11!C23</f>
        <v>0.026797114729212493</v>
      </c>
      <c r="W24" s="10">
        <f>Tbl5a!W24/Tbl11!C23</f>
        <v>0</v>
      </c>
      <c r="Y24" s="10">
        <f>Tbl5a!Y24/Tbl11!C23</f>
        <v>73.5845110195073</v>
      </c>
    </row>
    <row r="25" spans="1:25" ht="12.75">
      <c r="A25" s="3" t="s">
        <v>62</v>
      </c>
      <c r="B25" s="10">
        <f t="shared" si="0"/>
        <v>851.1354440434848</v>
      </c>
      <c r="C25" s="10">
        <f>Tbl5a!C25/Tbl11!C24</f>
        <v>15.428812328362946</v>
      </c>
      <c r="E25" s="10">
        <f>Tbl5a!E25/Tbl11!C24</f>
        <v>19.399039967318032</v>
      </c>
      <c r="G25" s="10">
        <f>Tbl5a!G25/Tbl11!C24</f>
        <v>364.5857719979119</v>
      </c>
      <c r="I25" s="10">
        <f>Tbl5a!I25/Tbl11!C24</f>
        <v>28.578709062436157</v>
      </c>
      <c r="K25" s="10">
        <f>Tbl5a!K25/Tbl11!C24</f>
        <v>23.68809604865981</v>
      </c>
      <c r="M25" s="10">
        <f>Tbl5a!M25/Tbl11!C24</f>
        <v>201.25789927600363</v>
      </c>
      <c r="O25" s="10">
        <f>Tbl5a!O25/Tbl11!C24</f>
        <v>0</v>
      </c>
      <c r="Q25" s="10">
        <f>Tbl5a!Q25/Tbl11!C24</f>
        <v>20.80481832005628</v>
      </c>
      <c r="S25" s="10">
        <f>Tbl5a!S25/Tbl11!C24</f>
        <v>1.4734822178343658</v>
      </c>
      <c r="U25" s="10">
        <f>Tbl5a!U26/Tbl11!C24</f>
        <v>0</v>
      </c>
      <c r="W25" s="10">
        <f>Tbl5a!W25/Tbl11!C24</f>
        <v>0</v>
      </c>
      <c r="Y25" s="10">
        <f>Tbl5a!Y25/Tbl11!C24</f>
        <v>175.91881482490186</v>
      </c>
    </row>
    <row r="26" spans="1:25" ht="12.75">
      <c r="A26" s="3" t="s">
        <v>63</v>
      </c>
      <c r="B26" s="10">
        <f t="shared" si="0"/>
        <v>386.8234357528131</v>
      </c>
      <c r="C26" s="10">
        <f>Tbl5a!C26/Tbl11!C25</f>
        <v>8.155838896225362</v>
      </c>
      <c r="E26" s="10">
        <f>Tbl5a!E26/Tbl11!C25</f>
        <v>8.056729564317237</v>
      </c>
      <c r="G26" s="10">
        <f>Tbl5a!G26/Tbl11!C25</f>
        <v>96.05988231661917</v>
      </c>
      <c r="I26" s="10">
        <f>Tbl5a!I26/Tbl11!C25</f>
        <v>10.167973049052906</v>
      </c>
      <c r="K26" s="10">
        <f>Tbl5a!K26/Tbl11!C25</f>
        <v>16.69559335929494</v>
      </c>
      <c r="M26" s="10">
        <f>Tbl5a!M26/Tbl11!C25</f>
        <v>157.62849956283847</v>
      </c>
      <c r="O26" s="10">
        <f>Tbl5a!O26/Tbl11!C25</f>
        <v>0</v>
      </c>
      <c r="Q26" s="10">
        <f>Tbl5a!Q26/Tbl11!C25</f>
        <v>0</v>
      </c>
      <c r="S26" s="10">
        <f>Tbl5a!S26/Tbl11!C25</f>
        <v>0.6718356376202843</v>
      </c>
      <c r="U26" s="10">
        <f>Tbl5a!U26/Tbl11!C25</f>
        <v>0</v>
      </c>
      <c r="W26" s="10">
        <f>Tbl5a!W26/Tbl11!C25</f>
        <v>0</v>
      </c>
      <c r="Y26" s="10">
        <f>Tbl5a!Y26/Tbl11!C25</f>
        <v>89.38708336684473</v>
      </c>
    </row>
    <row r="27" spans="1:25" ht="12.75">
      <c r="A27" s="3" t="s">
        <v>64</v>
      </c>
      <c r="B27" s="10">
        <f t="shared" si="0"/>
        <v>310.4343931760806</v>
      </c>
      <c r="C27" s="10">
        <f>Tbl5a!C27/Tbl11!C26</f>
        <v>5.504736687260957</v>
      </c>
      <c r="E27" s="10">
        <f>Tbl5a!E27/Tbl11!C26</f>
        <v>14.172656603063968</v>
      </c>
      <c r="G27" s="10">
        <f>Tbl5a!G27/Tbl11!C26</f>
        <v>66.38779406516369</v>
      </c>
      <c r="I27" s="10">
        <f>Tbl5a!I27/Tbl11!C26</f>
        <v>5.331009423632784</v>
      </c>
      <c r="K27" s="10">
        <f>Tbl5a!K27/Tbl11!C26</f>
        <v>14.724293480293875</v>
      </c>
      <c r="M27" s="10">
        <f>Tbl5a!M27/Tbl11!C26</f>
        <v>149.78244682840818</v>
      </c>
      <c r="O27" s="10">
        <f>Tbl5a!O27/Tbl11!C26</f>
        <v>1.4714214510230923</v>
      </c>
      <c r="Q27" s="10">
        <f>Tbl5a!Q27/Tbl11!C26</f>
        <v>0</v>
      </c>
      <c r="S27" s="10">
        <f>Tbl5a!S27/Tbl11!C26</f>
        <v>0.3588041358434712</v>
      </c>
      <c r="U27" s="10">
        <f>Tbl5a!U27/Tbl11!C26</f>
        <v>0</v>
      </c>
      <c r="W27" s="10">
        <f>Tbl5a!W27/Tbl11!C26</f>
        <v>0</v>
      </c>
      <c r="Y27" s="10">
        <f>Tbl5a!Y27/Tbl11!C26</f>
        <v>52.70123050139065</v>
      </c>
    </row>
    <row r="28" spans="1:25" ht="12.75">
      <c r="A28" s="3" t="s">
        <v>65</v>
      </c>
      <c r="B28" s="10">
        <f t="shared" si="0"/>
        <v>1065.77558589778</v>
      </c>
      <c r="C28" s="10">
        <f>Tbl5a!C28/Tbl11!C27</f>
        <v>14.339268027121271</v>
      </c>
      <c r="E28" s="10">
        <f>Tbl5a!E28/Tbl11!C27</f>
        <v>54.59171409879077</v>
      </c>
      <c r="G28" s="10">
        <f>Tbl5a!G28/Tbl11!C27</f>
        <v>359.6755960490752</v>
      </c>
      <c r="I28" s="10">
        <f>Tbl5a!I28/Tbl11!C27</f>
        <v>46.42935605141105</v>
      </c>
      <c r="K28" s="10">
        <f>Tbl5a!K28/Tbl11!C27</f>
        <v>86.59884574003789</v>
      </c>
      <c r="M28" s="10">
        <f>Tbl5a!M28/Tbl11!C27</f>
        <v>321.3432065258907</v>
      </c>
      <c r="O28" s="10">
        <f>Tbl5a!O28/Tbl11!C27</f>
        <v>0</v>
      </c>
      <c r="Q28" s="10">
        <f>Tbl5a!Q28/Tbl11!C27</f>
        <v>0</v>
      </c>
      <c r="S28" s="10">
        <f>Tbl5a!S28/Tbl11!C27</f>
        <v>65.0230224581276</v>
      </c>
      <c r="U28" s="10">
        <f>Tbl5a!U28/Tbl11!C27</f>
        <v>0</v>
      </c>
      <c r="W28" s="10">
        <f>Tbl5a!W28/Tbl11!C27</f>
        <v>0</v>
      </c>
      <c r="Y28" s="10">
        <f>Tbl5a!Y28/Tbl11!C27</f>
        <v>117.77457694732564</v>
      </c>
    </row>
    <row r="29" ht="12.75">
      <c r="A29" s="3"/>
    </row>
    <row r="30" spans="1:25" ht="12.75">
      <c r="A30" s="129" t="s">
        <v>157</v>
      </c>
      <c r="B30" s="10">
        <f t="shared" si="0"/>
        <v>511.14349733689244</v>
      </c>
      <c r="C30" s="10">
        <f>Tbl5a!C30/Tbl11!C29</f>
        <v>1.3191640099315505</v>
      </c>
      <c r="E30" s="10">
        <f>Tbl5a!E30/Tbl11!C29</f>
        <v>17.773120846590675</v>
      </c>
      <c r="G30" s="10">
        <f>Tbl5a!G30/Tbl11!C29</f>
        <v>188.87513282681903</v>
      </c>
      <c r="I30" s="10">
        <f>Tbl5a!I30/Tbl11!C29</f>
        <v>11.322199958464704</v>
      </c>
      <c r="K30" s="10">
        <f>Tbl5a!K30/Tbl11!C29</f>
        <v>18.350136728001953</v>
      </c>
      <c r="M30" s="10">
        <f>Tbl5a!M30/Tbl11!C29</f>
        <v>152.80119589941188</v>
      </c>
      <c r="O30" s="10">
        <f>Tbl5a!O30/Tbl11!C29</f>
        <v>5.231205239408418</v>
      </c>
      <c r="Q30" s="10">
        <f>Tbl5a!Q30/Tbl11!C29</f>
        <v>0</v>
      </c>
      <c r="S30" s="10">
        <f>Tbl5a!S30/Tbl11!C29</f>
        <v>1.5140496686586054</v>
      </c>
      <c r="U30" s="10">
        <f>Tbl5a!U30/Tbl11!C29</f>
        <v>0</v>
      </c>
      <c r="W30" s="10">
        <f>Tbl5a!W30/Tbl11!C29</f>
        <v>0</v>
      </c>
      <c r="Y30" s="10">
        <f>Tbl5a!Y30/Tbl11!C29</f>
        <v>113.95729215960559</v>
      </c>
    </row>
    <row r="31" spans="1:25" ht="12.75">
      <c r="A31" s="3" t="s">
        <v>67</v>
      </c>
      <c r="B31" s="10">
        <f t="shared" si="0"/>
        <v>645.2277164193991</v>
      </c>
      <c r="C31" s="10">
        <f>Tbl5a!C31/Tbl11!C30</f>
        <v>15.952204066045425</v>
      </c>
      <c r="E31" s="10">
        <f>Tbl5a!E31/Tbl11!C30</f>
        <v>22.901436705289036</v>
      </c>
      <c r="G31" s="10">
        <f>Tbl5a!G31/Tbl11!C30</f>
        <v>209.2115511377684</v>
      </c>
      <c r="I31" s="10">
        <f>Tbl5a!I31/Tbl11!C30</f>
        <v>36.08688182000363</v>
      </c>
      <c r="K31" s="10">
        <f>Tbl5a!K31/Tbl11!C30</f>
        <v>70.22306531075768</v>
      </c>
      <c r="M31" s="10">
        <f>Tbl5a!M31/Tbl11!C30</f>
        <v>168.56851820140955</v>
      </c>
      <c r="O31" s="10">
        <f>Tbl5a!O31/Tbl11!C30</f>
        <v>5.153062930647721</v>
      </c>
      <c r="Q31" s="10">
        <f>Tbl5a!Q31/Tbl11!C30</f>
        <v>4.249878434449559</v>
      </c>
      <c r="S31" s="10">
        <f>Tbl5a!S31/Tbl11!C30</f>
        <v>13.125388293257583</v>
      </c>
      <c r="U31" s="10">
        <f>Tbl5a!U31/Tbl11!C30</f>
        <v>0</v>
      </c>
      <c r="W31" s="10">
        <f>Tbl5a!W31/Tbl11!C30</f>
        <v>0</v>
      </c>
      <c r="Y31" s="10">
        <f>Tbl5a!Y31/Tbl11!C30</f>
        <v>99.75572951977055</v>
      </c>
    </row>
    <row r="32" spans="1:25" ht="12.75">
      <c r="A32" s="3" t="s">
        <v>68</v>
      </c>
      <c r="B32" s="10">
        <f t="shared" si="0"/>
        <v>593.8156993813569</v>
      </c>
      <c r="C32" s="10">
        <f>Tbl5a!C32/Tbl11!C31</f>
        <v>10.028853413022963</v>
      </c>
      <c r="E32" s="10">
        <f>Tbl5a!E32/Tbl11!C31</f>
        <v>21.32988754325259</v>
      </c>
      <c r="G32" s="10">
        <f>Tbl5a!G32/Tbl11!C31</f>
        <v>185.5597003774772</v>
      </c>
      <c r="I32" s="10">
        <f>Tbl5a!I32/Tbl11!C31</f>
        <v>27.87318994442697</v>
      </c>
      <c r="K32" s="10">
        <f>Tbl5a!K32/Tbl11!C31</f>
        <v>27.077063017720466</v>
      </c>
      <c r="M32" s="10">
        <f>Tbl5a!M32/Tbl11!C31</f>
        <v>197.0191032295271</v>
      </c>
      <c r="O32" s="10">
        <f>Tbl5a!O32/Tbl11!C31</f>
        <v>0</v>
      </c>
      <c r="Q32" s="10">
        <f>Tbl5a!Q32/Tbl11!C31</f>
        <v>0.9221466394044249</v>
      </c>
      <c r="S32" s="10">
        <f>Tbl5a!S32/Tbl11!C31</f>
        <v>7.861096256684492</v>
      </c>
      <c r="U32" s="10">
        <f>Tbl5a!U32/Tbl11!C31</f>
        <v>0.9433220614448989</v>
      </c>
      <c r="W32" s="10">
        <f>Tbl5a!W32/Tbl11!C31</f>
        <v>0</v>
      </c>
      <c r="Y32" s="10">
        <f>Tbl5a!Y32/Tbl11!C31</f>
        <v>115.20133689839572</v>
      </c>
    </row>
    <row r="33" spans="1:25" ht="12.75">
      <c r="A33" s="3" t="s">
        <v>69</v>
      </c>
      <c r="B33" s="10">
        <f t="shared" si="0"/>
        <v>461.9962491178968</v>
      </c>
      <c r="C33" s="10">
        <f>Tbl5a!C33/Tbl11!C32</f>
        <v>6.135951535158537</v>
      </c>
      <c r="E33" s="10">
        <f>Tbl5a!E33/Tbl11!C32</f>
        <v>11.374348439723946</v>
      </c>
      <c r="G33" s="10">
        <f>Tbl5a!G33/Tbl11!C32</f>
        <v>121.9386971186623</v>
      </c>
      <c r="I33" s="10">
        <f>Tbl5a!I33/Tbl11!C32</f>
        <v>23.37087444831175</v>
      </c>
      <c r="K33" s="10">
        <f>Tbl5a!K33/Tbl11!C32</f>
        <v>40.6748747114476</v>
      </c>
      <c r="M33" s="10">
        <f>Tbl5a!M33/Tbl11!C32</f>
        <v>153.72357577714783</v>
      </c>
      <c r="O33" s="10">
        <f>Tbl5a!O33/Tbl11!C32</f>
        <v>0.044609303048787775</v>
      </c>
      <c r="Q33" s="10">
        <f>Tbl5a!Q33/Tbl11!C32</f>
        <v>10.481538627148444</v>
      </c>
      <c r="S33" s="10">
        <f>Tbl5a!S33/Tbl11!C32</f>
        <v>9.882830983051658</v>
      </c>
      <c r="U33" s="10">
        <f>Tbl5a!U33/Tbl11!C32</f>
        <v>1.4666810195318571</v>
      </c>
      <c r="W33" s="10">
        <f>Tbl5a!W33/Tbl11!C32</f>
        <v>0</v>
      </c>
      <c r="Y33" s="10">
        <f>Tbl5a!Y33/Tbl11!C32</f>
        <v>82.9022671546641</v>
      </c>
    </row>
    <row r="34" spans="1:25" ht="12.75">
      <c r="A34" s="3" t="s">
        <v>70</v>
      </c>
      <c r="B34" s="10">
        <f t="shared" si="0"/>
        <v>1743.6898943268293</v>
      </c>
      <c r="C34" s="10">
        <f>Tbl5a!C34/Tbl11!C33</f>
        <v>11.410026328127817</v>
      </c>
      <c r="E34" s="10">
        <f>Tbl5a!E34/Tbl11!C33</f>
        <v>44.32445991272045</v>
      </c>
      <c r="G34" s="10">
        <f>Tbl5a!G34/Tbl11!C33</f>
        <v>546.0367836404948</v>
      </c>
      <c r="I34" s="10">
        <f>Tbl5a!I34/Tbl11!C33</f>
        <v>168.26059797309478</v>
      </c>
      <c r="K34" s="10">
        <f>Tbl5a!K34/Tbl11!C33</f>
        <v>96.08831463916037</v>
      </c>
      <c r="M34" s="10">
        <f>Tbl5a!M34/Tbl11!C33</f>
        <v>253.46307209579106</v>
      </c>
      <c r="O34" s="10">
        <f>Tbl5a!O34/Tbl11!C33</f>
        <v>303.9097955061853</v>
      </c>
      <c r="Q34" s="10">
        <f>Tbl5a!Q34/Tbl11!C33</f>
        <v>2.917564107187939</v>
      </c>
      <c r="S34" s="10">
        <f>Tbl5a!S34/Tbl11!C33</f>
        <v>22.37548598838677</v>
      </c>
      <c r="U34" s="10">
        <f>Tbl5a!U34/Tbl11!C33</f>
        <v>2.561964871785624</v>
      </c>
      <c r="W34" s="10">
        <f>Tbl5a!W34/Tbl11!C33</f>
        <v>0</v>
      </c>
      <c r="Y34" s="10">
        <f>Tbl5a!Y34/Tbl11!C33</f>
        <v>292.3418292638944</v>
      </c>
    </row>
    <row r="35" ht="12.75">
      <c r="A35" s="3"/>
    </row>
    <row r="36" spans="1:25" ht="12.75">
      <c r="A36" s="3" t="s">
        <v>71</v>
      </c>
      <c r="B36" s="10">
        <f t="shared" si="0"/>
        <v>499.5796757730412</v>
      </c>
      <c r="C36" s="10">
        <f>Tbl5a!C36/Tbl11!C35</f>
        <v>12.522451100385652</v>
      </c>
      <c r="E36" s="10">
        <f>Tbl5a!E36/Tbl11!C35</f>
        <v>14.787511257880515</v>
      </c>
      <c r="G36" s="10">
        <f>Tbl5a!G36/Tbl11!C35</f>
        <v>116.98026695610004</v>
      </c>
      <c r="I36" s="10">
        <f>Tbl5a!I36/Tbl11!C35</f>
        <v>22.089938341454403</v>
      </c>
      <c r="K36" s="10">
        <f>Tbl5a!K36/Tbl11!C35</f>
        <v>50.45597533658176</v>
      </c>
      <c r="M36" s="10">
        <f>Tbl5a!M36/Tbl11!C35</f>
        <v>182.75398240306677</v>
      </c>
      <c r="O36" s="10">
        <f>Tbl5a!O36/Tbl11!C35</f>
        <v>0</v>
      </c>
      <c r="Q36" s="10">
        <f>Tbl5a!Q36/Tbl11!C35</f>
        <v>0</v>
      </c>
      <c r="S36" s="10">
        <f>Tbl5a!S36/Tbl11!C35</f>
        <v>2.497681453940835</v>
      </c>
      <c r="U36" s="10">
        <f>Tbl5a!U36/Tbl11!C35</f>
        <v>0</v>
      </c>
      <c r="W36" s="10">
        <f>Tbl5a!W36/Tbl11!C35</f>
        <v>0</v>
      </c>
      <c r="Y36" s="10">
        <f>Tbl5a!Y36/Tbl11!C35</f>
        <v>97.49186892363116</v>
      </c>
    </row>
    <row r="37" spans="1:25" ht="12.75">
      <c r="A37" s="3" t="s">
        <v>72</v>
      </c>
      <c r="B37" s="10">
        <f t="shared" si="0"/>
        <v>644.9091125254014</v>
      </c>
      <c r="C37" s="10">
        <f>Tbl5a!C37/Tbl11!C36</f>
        <v>16.34377232873268</v>
      </c>
      <c r="E37" s="10">
        <f>Tbl5a!E37/Tbl11!C36</f>
        <v>26.34093419285816</v>
      </c>
      <c r="G37" s="10">
        <f>Tbl5a!G37/Tbl11!C36</f>
        <v>180.4792683201053</v>
      </c>
      <c r="I37" s="10">
        <f>Tbl5a!I37/Tbl11!C36</f>
        <v>27.018893884302873</v>
      </c>
      <c r="K37" s="10">
        <f>Tbl5a!K37/Tbl11!C36</f>
        <v>27.977426954201462</v>
      </c>
      <c r="M37" s="10">
        <f>Tbl5a!M37/Tbl11!C36</f>
        <v>188.51634730906852</v>
      </c>
      <c r="O37" s="10">
        <f>Tbl5a!O37/Tbl11!C36</f>
        <v>0</v>
      </c>
      <c r="Q37" s="10">
        <f>Tbl5a!Q37/Tbl11!C36</f>
        <v>0.271075863807506</v>
      </c>
      <c r="S37" s="10">
        <f>Tbl5a!S37/Tbl11!C36</f>
        <v>3.1146085503105785</v>
      </c>
      <c r="U37" s="10">
        <f>Tbl5a!U37/Tbl11!C36</f>
        <v>10.357593704886044</v>
      </c>
      <c r="W37" s="10">
        <f>Tbl5a!W37/Tbl11!C36</f>
        <v>59.34206757548996</v>
      </c>
      <c r="Y37" s="10">
        <f>Tbl5a!Y37/Tbl11!C36</f>
        <v>105.14712384163828</v>
      </c>
    </row>
    <row r="38" spans="1:25" ht="12.75">
      <c r="A38" s="3" t="s">
        <v>73</v>
      </c>
      <c r="B38" s="10">
        <f t="shared" si="0"/>
        <v>743.5148296398447</v>
      </c>
      <c r="C38" s="10">
        <f>Tbl5a!C38/Tbl11!C37</f>
        <v>22.092422927818024</v>
      </c>
      <c r="E38" s="10">
        <f>Tbl5a!E38/Tbl11!C37</f>
        <v>0.16405735676573327</v>
      </c>
      <c r="G38" s="10">
        <f>Tbl5a!G38/Tbl11!C37</f>
        <v>260.76805556798274</v>
      </c>
      <c r="I38" s="10">
        <f>Tbl5a!I38/Tbl11!C37</f>
        <v>34.91755479334863</v>
      </c>
      <c r="K38" s="10">
        <f>Tbl5a!K38/Tbl11!C37</f>
        <v>53.96973682496616</v>
      </c>
      <c r="M38" s="10">
        <f>Tbl5a!M38/Tbl11!C37</f>
        <v>200.15589810078453</v>
      </c>
      <c r="O38" s="10">
        <f>Tbl5a!O38/Tbl11!C37</f>
        <v>0</v>
      </c>
      <c r="Q38" s="10">
        <f>Tbl5a!Q38/Tbl11!C37</f>
        <v>0.08677036318661696</v>
      </c>
      <c r="S38" s="10">
        <f>Tbl5a!S38/Tbl11!C37</f>
        <v>16.307583461779615</v>
      </c>
      <c r="U38" s="10">
        <f>Tbl5a!U38/Tbl11!C37</f>
        <v>0.18615485274343666</v>
      </c>
      <c r="W38" s="10">
        <f>Tbl5a!W38/Tbl11!C37</f>
        <v>0</v>
      </c>
      <c r="Y38" s="10">
        <f>Tbl5a!Y38/Tbl11!C37</f>
        <v>154.86659539046917</v>
      </c>
    </row>
    <row r="39" spans="1:26" ht="12.75">
      <c r="A39" s="8" t="s">
        <v>74</v>
      </c>
      <c r="B39" s="28">
        <f t="shared" si="0"/>
        <v>957.657998240279</v>
      </c>
      <c r="C39" s="28">
        <f>Tbl5a!C39/Tbl11!C38</f>
        <v>6.686053439945665</v>
      </c>
      <c r="D39" s="28"/>
      <c r="E39" s="28">
        <f>Tbl5a!E39/Tbl11!C38</f>
        <v>21.14658475217264</v>
      </c>
      <c r="F39" s="28"/>
      <c r="G39" s="28">
        <f>Tbl5a!G39/Tbl11!C38</f>
        <v>353.45545281941247</v>
      </c>
      <c r="H39" s="28"/>
      <c r="I39" s="28">
        <f>Tbl5a!I39/Tbl11!C38</f>
        <v>82.48249540774586</v>
      </c>
      <c r="J39" s="28"/>
      <c r="K39" s="28">
        <f>Tbl5a!K39/Tbl11!C38</f>
        <v>56.915193800842815</v>
      </c>
      <c r="L39" s="28"/>
      <c r="M39" s="28">
        <f>Tbl5a!M39/Tbl11!C38</f>
        <v>222.88726672120768</v>
      </c>
      <c r="N39" s="28"/>
      <c r="O39" s="28">
        <f>Tbl5a!O39/Tbl11!C38</f>
        <v>0</v>
      </c>
      <c r="P39" s="28"/>
      <c r="Q39" s="28">
        <f>Tbl5a!Q39/Tbl11!C38</f>
        <v>7.187243566985166</v>
      </c>
      <c r="R39" s="28"/>
      <c r="S39" s="28">
        <f>Tbl5a!S39/Tbl11!C38</f>
        <v>18.834655696710556</v>
      </c>
      <c r="T39" s="28"/>
      <c r="U39" s="28">
        <f>Tbl5a!U39/Tbl11!C38</f>
        <v>0.8051263448744269</v>
      </c>
      <c r="V39" s="28"/>
      <c r="W39" s="28">
        <f>Tbl5a!W39/Tbl11!C38</f>
        <v>0</v>
      </c>
      <c r="X39" s="28"/>
      <c r="Y39" s="28">
        <f>Tbl5a!Y39/Tbl11!C38</f>
        <v>187.25792569038177</v>
      </c>
      <c r="Z39" s="28"/>
    </row>
    <row r="40" ht="12.75">
      <c r="A40" s="3" t="s">
        <v>191</v>
      </c>
    </row>
    <row r="41" ht="12.75">
      <c r="A41" s="3" t="s">
        <v>106</v>
      </c>
    </row>
  </sheetData>
  <sheetProtection password="C935" sheet="1" objects="1" scenarios="1"/>
  <mergeCells count="33"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E7:F7"/>
    <mergeCell ref="O9:P9"/>
    <mergeCell ref="O8:P8"/>
    <mergeCell ref="O7:P7"/>
    <mergeCell ref="G9:H9"/>
    <mergeCell ref="I9:J9"/>
    <mergeCell ref="Q9:R9"/>
    <mergeCell ref="Q8:R8"/>
    <mergeCell ref="K9:L9"/>
    <mergeCell ref="K8:L8"/>
    <mergeCell ref="K7:L7"/>
    <mergeCell ref="M9:N9"/>
    <mergeCell ref="M8:N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scaleWithDoc="0">
    <oddFooter>&amp;L&amp;"Arial,Italic"&amp;9MSDE-LFRO   09 /  2010&amp;C- 5 -&amp;R&amp;"Arial,Italic"&amp;9Selected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zoomScalePageLayoutView="0" workbookViewId="0" topLeftCell="B1">
      <selection activeCell="E11" sqref="E11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0.7109375" style="10" customWidth="1"/>
    <col min="11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36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3" spans="1:16" ht="12.75">
      <c r="A3" s="237" t="s">
        <v>209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5:9" ht="15" customHeight="1" thickTop="1">
      <c r="E6" s="235" t="s">
        <v>113</v>
      </c>
      <c r="F6" s="235"/>
      <c r="G6" s="235"/>
      <c r="H6" s="235"/>
      <c r="I6" s="58"/>
    </row>
    <row r="7" spans="1:16" ht="12.75">
      <c r="A7" s="3" t="s">
        <v>115</v>
      </c>
      <c r="C7" s="49"/>
      <c r="D7" s="49" t="s">
        <v>26</v>
      </c>
      <c r="E7" s="49"/>
      <c r="F7" s="238" t="s">
        <v>30</v>
      </c>
      <c r="G7" s="238"/>
      <c r="H7" s="236" t="s">
        <v>32</v>
      </c>
      <c r="I7" s="236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 ht="12.75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36" t="s">
        <v>27</v>
      </c>
      <c r="G8" s="236"/>
      <c r="H8" s="236" t="s">
        <v>27</v>
      </c>
      <c r="I8" s="236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114</v>
      </c>
      <c r="O8" s="49" t="s">
        <v>46</v>
      </c>
      <c r="P8" s="49" t="s">
        <v>47</v>
      </c>
    </row>
    <row r="9" spans="1:16" ht="12.75">
      <c r="A9" s="8" t="s">
        <v>116</v>
      </c>
      <c r="B9" s="48" t="s">
        <v>164</v>
      </c>
      <c r="C9" s="48" t="s">
        <v>25</v>
      </c>
      <c r="D9" s="48" t="s">
        <v>25</v>
      </c>
      <c r="E9" s="48" t="s">
        <v>28</v>
      </c>
      <c r="F9" s="235" t="s">
        <v>31</v>
      </c>
      <c r="G9" s="235"/>
      <c r="H9" s="235" t="s">
        <v>33</v>
      </c>
      <c r="I9" s="235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 ht="12.75">
      <c r="A10" s="75" t="s">
        <v>76</v>
      </c>
      <c r="B10" s="50">
        <f>+Tbl3!B10-Tbl5!B10</f>
        <v>11667.005453501708</v>
      </c>
      <c r="C10" s="50">
        <f>+Tbl3!E10-Tbl5!C10</f>
        <v>339.858627025048</v>
      </c>
      <c r="D10" s="50">
        <f>+Tbl3!H10-Tbl5!E10</f>
        <v>871.4334897946437</v>
      </c>
      <c r="E10" s="50">
        <f>+Tbl3!K10-Tbl5!G10</f>
        <v>4763.299822959871</v>
      </c>
      <c r="F10" s="50">
        <f>+Tbl3!N10-Tbl5!I10</f>
        <v>206.79072646866098</v>
      </c>
      <c r="H10" s="50">
        <f>+Tbl3!Q10-Tbl5!K10</f>
        <v>160.46204460665814</v>
      </c>
      <c r="J10" s="50">
        <f>+Tbl3!T10-Tbl5!M10</f>
        <v>1202.8429642871556</v>
      </c>
      <c r="K10" s="50">
        <f>+Tbl3!W10-Tbl5!O10</f>
        <v>97.86703200011836</v>
      </c>
      <c r="L10" s="50">
        <f>+Tbl3!Z10-Tbl5!Q10</f>
        <v>68.17090927986118</v>
      </c>
      <c r="M10" s="50">
        <f>+Tbl3!AC10-Tbl5!S10</f>
        <v>592.7557986965309</v>
      </c>
      <c r="N10" s="50">
        <f>+Tbl3!AF10-Tbl5!U10</f>
        <v>869.9642666064735</v>
      </c>
      <c r="O10" s="50">
        <f>+Tbl3!AI10-Tbl5!W10</f>
        <v>257.4404621934665</v>
      </c>
      <c r="P10" s="50">
        <f>+Tbl3!AL10-Tbl5!Y10</f>
        <v>2236.1193095832205</v>
      </c>
    </row>
    <row r="11" spans="1:16" ht="12.75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11541.077833275725</v>
      </c>
      <c r="C12" s="11">
        <f>+Tbl3!E12-Tbl5!C12</f>
        <v>275.56079850155527</v>
      </c>
      <c r="D12" s="11">
        <f>+Tbl3!H12-Tbl5!E12</f>
        <v>781.2922658401434</v>
      </c>
      <c r="E12" s="11">
        <f>+Tbl3!K12-Tbl5!G12</f>
        <v>4658.643731394868</v>
      </c>
      <c r="F12" s="11">
        <f>+Tbl3!N12-Tbl5!I12</f>
        <v>404.91773717012467</v>
      </c>
      <c r="G12" s="11"/>
      <c r="H12" s="11">
        <f>+Tbl3!Q12-Tbl5!K12</f>
        <v>97.53260901073659</v>
      </c>
      <c r="I12" s="11"/>
      <c r="J12" s="11">
        <f>+Tbl3!T12-Tbl5!M12</f>
        <v>1066.8422429844022</v>
      </c>
      <c r="K12" s="11">
        <f>+Tbl3!W12-Tbl5!O12</f>
        <v>69.79105838805704</v>
      </c>
      <c r="L12" s="11">
        <f>+Tbl3!Z12-Tbl5!Q12</f>
        <v>64.53690811992017</v>
      </c>
      <c r="M12" s="11">
        <f>+Tbl3!AC12-Tbl5!S12</f>
        <v>632.9849977144258</v>
      </c>
      <c r="N12" s="11">
        <f>+Tbl3!AF12-Tbl5!U12</f>
        <v>903.2673798401212</v>
      </c>
      <c r="O12" s="11">
        <f>+Tbl3!AI12-Tbl5!W12</f>
        <v>187.0236885821636</v>
      </c>
      <c r="P12" s="11">
        <f>+Tbl3!AL12-Tbl5!Y12</f>
        <v>2398.684415729209</v>
      </c>
    </row>
    <row r="13" spans="1:16" ht="12.75">
      <c r="A13" s="3" t="s">
        <v>53</v>
      </c>
      <c r="B13" s="10">
        <f>+Tbl3!B13-Tbl5!B13</f>
        <v>11014.729103775497</v>
      </c>
      <c r="C13" s="11">
        <f>+Tbl3!E13-Tbl5!C13</f>
        <v>330.02882346575035</v>
      </c>
      <c r="D13" s="11">
        <f>+Tbl3!H13-Tbl5!E13</f>
        <v>831.7287468445163</v>
      </c>
      <c r="E13" s="11">
        <f>+Tbl3!K13-Tbl5!G13</f>
        <v>4743.909403771154</v>
      </c>
      <c r="F13" s="11">
        <f>+Tbl3!N13-Tbl5!I13</f>
        <v>157.89359808484656</v>
      </c>
      <c r="G13" s="11"/>
      <c r="H13" s="11">
        <f>+Tbl3!Q13-Tbl5!K13</f>
        <v>145.0565119135868</v>
      </c>
      <c r="I13" s="11"/>
      <c r="J13" s="11">
        <f>+Tbl3!T13-Tbl5!M13</f>
        <v>1079.1553171383982</v>
      </c>
      <c r="K13" s="11">
        <f>+Tbl3!W13-Tbl5!O13</f>
        <v>73.01758305242555</v>
      </c>
      <c r="L13" s="11">
        <f>+Tbl3!Z13-Tbl5!Q13</f>
        <v>0</v>
      </c>
      <c r="M13" s="11">
        <f>+Tbl3!AC13-Tbl5!S13</f>
        <v>525.0442048105854</v>
      </c>
      <c r="N13" s="11">
        <f>+Tbl3!AF13-Tbl5!U13</f>
        <v>859.7043811090136</v>
      </c>
      <c r="O13" s="11">
        <f>+Tbl3!AI13-Tbl5!W13</f>
        <v>167.0847192986519</v>
      </c>
      <c r="P13" s="11">
        <f>+Tbl3!AL13-Tbl5!Y13</f>
        <v>2102.1058142865686</v>
      </c>
    </row>
    <row r="14" spans="1:16" ht="12.75">
      <c r="A14" s="3" t="s">
        <v>75</v>
      </c>
      <c r="B14" s="10">
        <f>+Tbl3!B14-Tbl5!B14</f>
        <v>12214.973366110822</v>
      </c>
      <c r="C14" s="11">
        <f>+Tbl3!E14-Tbl5!C14</f>
        <v>660.0373308105711</v>
      </c>
      <c r="D14" s="11">
        <f>+Tbl3!H14-Tbl5!E14</f>
        <v>965.2392074392184</v>
      </c>
      <c r="E14" s="11">
        <f>+Tbl3!K14-Tbl5!G14</f>
        <v>4286.716821294655</v>
      </c>
      <c r="F14" s="11">
        <f>+Tbl3!N14-Tbl5!I14</f>
        <v>185.2940319392227</v>
      </c>
      <c r="G14" s="11"/>
      <c r="H14" s="11">
        <f>+Tbl3!Q14-Tbl5!K14</f>
        <v>595.624500631841</v>
      </c>
      <c r="I14" s="11"/>
      <c r="J14" s="11">
        <f>+Tbl3!T14-Tbl5!M14</f>
        <v>1649.0394983436524</v>
      </c>
      <c r="K14" s="11">
        <f>+Tbl3!W14-Tbl5!O14</f>
        <v>162.67509439955606</v>
      </c>
      <c r="L14" s="11">
        <f>+Tbl3!Z14-Tbl5!Q14</f>
        <v>0</v>
      </c>
      <c r="M14" s="11">
        <f>+Tbl3!AC14-Tbl5!S14</f>
        <v>419.44729337718445</v>
      </c>
      <c r="N14" s="11">
        <f>+Tbl3!AF14-Tbl5!U14</f>
        <v>904.9442354907175</v>
      </c>
      <c r="O14" s="11">
        <f>+Tbl3!AI14-Tbl5!W14</f>
        <v>244.20223194135704</v>
      </c>
      <c r="P14" s="11">
        <f>+Tbl3!AL14-Tbl5!Y14</f>
        <v>2141.753120442847</v>
      </c>
    </row>
    <row r="15" spans="1:16" ht="12.75">
      <c r="A15" s="3" t="s">
        <v>54</v>
      </c>
      <c r="B15" s="10">
        <f>+Tbl3!B15-Tbl5!B15</f>
        <v>10994.969456786172</v>
      </c>
      <c r="C15" s="11">
        <f>+Tbl3!E15-Tbl5!C15</f>
        <v>353.37356786569035</v>
      </c>
      <c r="D15" s="11">
        <f>+Tbl3!H15-Tbl5!E15</f>
        <v>784.7255076893913</v>
      </c>
      <c r="E15" s="11">
        <f>+Tbl3!K15-Tbl5!G15</f>
        <v>4192.4514561266315</v>
      </c>
      <c r="F15" s="11">
        <f>+Tbl3!N15-Tbl5!I15</f>
        <v>236.7205050433244</v>
      </c>
      <c r="G15" s="11"/>
      <c r="H15" s="11">
        <f>+Tbl3!Q15-Tbl5!K15</f>
        <v>89.93732622844644</v>
      </c>
      <c r="I15" s="11"/>
      <c r="J15" s="11">
        <f>+Tbl3!T15-Tbl5!M15</f>
        <v>1128.5201672748672</v>
      </c>
      <c r="K15" s="11">
        <f>+Tbl3!W15-Tbl5!O15</f>
        <v>76.93094693648649</v>
      </c>
      <c r="L15" s="11">
        <f>+Tbl3!Z15-Tbl5!Q15</f>
        <v>126.19270880231907</v>
      </c>
      <c r="M15" s="11">
        <f>+Tbl3!AC15-Tbl5!S15</f>
        <v>465.693321643247</v>
      </c>
      <c r="N15" s="11">
        <f>+Tbl3!AF15-Tbl5!U15</f>
        <v>849.8212226408536</v>
      </c>
      <c r="O15" s="11">
        <f>+Tbl3!AI15-Tbl5!W15</f>
        <v>265.4642761229986</v>
      </c>
      <c r="P15" s="11">
        <f>+Tbl3!AL15-Tbl5!Y15</f>
        <v>2425.138450411918</v>
      </c>
    </row>
    <row r="16" spans="1:16" ht="12.75">
      <c r="A16" s="3" t="s">
        <v>55</v>
      </c>
      <c r="B16" s="10">
        <f>+Tbl3!B16-Tbl5!B16</f>
        <v>10723.75491611645</v>
      </c>
      <c r="C16" s="11">
        <f>+Tbl3!E16-Tbl5!C16</f>
        <v>279.10531614934564</v>
      </c>
      <c r="D16" s="11">
        <f>+Tbl3!H16-Tbl5!E16</f>
        <v>670.8406905707371</v>
      </c>
      <c r="E16" s="11">
        <f>+Tbl3!K16-Tbl5!G16</f>
        <v>4747.7559863953575</v>
      </c>
      <c r="F16" s="11">
        <f>+Tbl3!N16-Tbl5!I16</f>
        <v>144.56237458586904</v>
      </c>
      <c r="G16" s="11"/>
      <c r="H16" s="11">
        <f>+Tbl3!Q16-Tbl5!K16</f>
        <v>41.67725334241875</v>
      </c>
      <c r="I16" s="11"/>
      <c r="J16" s="11">
        <f>+Tbl3!T16-Tbl5!M16</f>
        <v>1158.089902840762</v>
      </c>
      <c r="K16" s="11">
        <f>+Tbl3!W16-Tbl5!O16</f>
        <v>68.58524107709297</v>
      </c>
      <c r="L16" s="11">
        <f>+Tbl3!Z16-Tbl5!Q16</f>
        <v>61.471296318052595</v>
      </c>
      <c r="M16" s="11">
        <f>+Tbl3!AC16-Tbl5!S16</f>
        <v>722.067121525412</v>
      </c>
      <c r="N16" s="11">
        <f>+Tbl3!AF16-Tbl5!U16</f>
        <v>903.0793134237178</v>
      </c>
      <c r="O16" s="11">
        <f>+Tbl3!AI16-Tbl5!W16</f>
        <v>181.83907634107948</v>
      </c>
      <c r="P16" s="11">
        <f>+Tbl3!AL16-Tbl5!Y16</f>
        <v>1744.6813435466063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9757.378718992828</v>
      </c>
      <c r="C18" s="11">
        <f>+Tbl3!E18-Tbl5!C18</f>
        <v>258.04420390017935</v>
      </c>
      <c r="D18" s="11">
        <f>+Tbl3!H18-Tbl5!E18</f>
        <v>764.518830319785</v>
      </c>
      <c r="E18" s="11">
        <f>+Tbl3!K18-Tbl5!G18</f>
        <v>4379.2556074417225</v>
      </c>
      <c r="F18" s="11">
        <f>+Tbl3!N18-Tbl5!I18</f>
        <v>160.2872030035864</v>
      </c>
      <c r="G18" s="11"/>
      <c r="H18" s="11">
        <f>+Tbl3!Q18-Tbl5!K18</f>
        <v>75.26364315600719</v>
      </c>
      <c r="I18" s="11"/>
      <c r="J18" s="11">
        <f>+Tbl3!T18-Tbl5!M18</f>
        <v>749.5479322325167</v>
      </c>
      <c r="K18" s="11">
        <f>+Tbl3!W18-Tbl5!O18</f>
        <v>97.74565152420803</v>
      </c>
      <c r="L18" s="11">
        <f>+Tbl3!Z18-Tbl5!Q18</f>
        <v>101.51949902869097</v>
      </c>
      <c r="M18" s="11">
        <f>+Tbl3!AC18-Tbl5!S18</f>
        <v>650.6120853257622</v>
      </c>
      <c r="N18" s="11">
        <f>+Tbl3!AF18-Tbl5!U18</f>
        <v>675.4594123580396</v>
      </c>
      <c r="O18" s="11">
        <f>+Tbl3!AI18-Tbl5!W18</f>
        <v>121.85263374178122</v>
      </c>
      <c r="P18" s="11">
        <f>+Tbl3!AL18-Tbl5!Y18</f>
        <v>1723.2720169605502</v>
      </c>
    </row>
    <row r="19" spans="1:16" ht="12.75">
      <c r="A19" s="3" t="s">
        <v>57</v>
      </c>
      <c r="B19" s="10">
        <f>+Tbl3!B19-Tbl5!B19</f>
        <v>10605.741918036121</v>
      </c>
      <c r="C19" s="11">
        <f>+Tbl3!E19-Tbl5!C19</f>
        <v>192.08318463929018</v>
      </c>
      <c r="D19" s="11">
        <f>+Tbl3!H19-Tbl5!E19</f>
        <v>865.7026185156042</v>
      </c>
      <c r="E19" s="11">
        <f>+Tbl3!K19-Tbl5!G19</f>
        <v>4505.456864443247</v>
      </c>
      <c r="F19" s="11">
        <f>+Tbl3!N19-Tbl5!I19</f>
        <v>298.5015291929469</v>
      </c>
      <c r="G19" s="11"/>
      <c r="H19" s="11">
        <f>+Tbl3!Q19-Tbl5!K19</f>
        <v>65.2144334351835</v>
      </c>
      <c r="I19" s="11"/>
      <c r="J19" s="11">
        <f>+Tbl3!T19-Tbl5!M19</f>
        <v>828.5741508234739</v>
      </c>
      <c r="K19" s="11">
        <f>+Tbl3!W19-Tbl5!O19</f>
        <v>46.21426958665157</v>
      </c>
      <c r="L19" s="11">
        <f>+Tbl3!Z19-Tbl5!Q19</f>
        <v>110.70332648530494</v>
      </c>
      <c r="M19" s="11">
        <f>+Tbl3!AC19-Tbl5!S19</f>
        <v>681.90783538084</v>
      </c>
      <c r="N19" s="11">
        <f>+Tbl3!AF19-Tbl5!U19</f>
        <v>869.9933337054437</v>
      </c>
      <c r="O19" s="11">
        <f>+Tbl3!AI19-Tbl5!W19</f>
        <v>225.60819566755674</v>
      </c>
      <c r="P19" s="11">
        <f>+Tbl3!AL19-Tbl5!Y19</f>
        <v>1915.7821761605785</v>
      </c>
    </row>
    <row r="20" spans="1:16" ht="12.75">
      <c r="A20" s="3" t="s">
        <v>58</v>
      </c>
      <c r="B20" s="10">
        <f>+Tbl3!B20-Tbl5!B20</f>
        <v>10223.80342216148</v>
      </c>
      <c r="C20" s="11">
        <f>+Tbl3!E20-Tbl5!C20</f>
        <v>288.08122002081257</v>
      </c>
      <c r="D20" s="11">
        <f>+Tbl3!H20-Tbl5!E20</f>
        <v>839.1976939829389</v>
      </c>
      <c r="E20" s="11">
        <f>+Tbl3!K20-Tbl5!G20</f>
        <v>4136.409049653435</v>
      </c>
      <c r="F20" s="11">
        <f>+Tbl3!N20-Tbl5!I20</f>
        <v>188.7617000004861</v>
      </c>
      <c r="G20" s="11"/>
      <c r="H20" s="11">
        <f>+Tbl3!Q20-Tbl5!K20</f>
        <v>92.17342065985187</v>
      </c>
      <c r="I20" s="11"/>
      <c r="J20" s="11">
        <f>+Tbl3!T20-Tbl5!M20</f>
        <v>1131.1103294529673</v>
      </c>
      <c r="K20" s="11">
        <f>+Tbl3!W20-Tbl5!O20</f>
        <v>74.25257308481018</v>
      </c>
      <c r="L20" s="11">
        <f>+Tbl3!Z20-Tbl5!Q20</f>
        <v>94.9007717684487</v>
      </c>
      <c r="M20" s="11">
        <f>+Tbl3!AC20-Tbl5!S20</f>
        <v>557.3440884402369</v>
      </c>
      <c r="N20" s="11">
        <f>+Tbl3!AF20-Tbl5!U20</f>
        <v>720.3800290051984</v>
      </c>
      <c r="O20" s="11">
        <f>+Tbl3!AI20-Tbl5!W20</f>
        <v>224.6439449382066</v>
      </c>
      <c r="P20" s="11">
        <f>+Tbl3!AL20-Tbl5!Y20</f>
        <v>1876.5486011540856</v>
      </c>
    </row>
    <row r="21" spans="1:16" ht="12.75">
      <c r="A21" s="3" t="s">
        <v>59</v>
      </c>
      <c r="B21" s="10">
        <f>+Tbl3!B21-Tbl5!B21</f>
        <v>10716.063064029973</v>
      </c>
      <c r="C21" s="11">
        <f>+Tbl3!E21-Tbl5!C21</f>
        <v>293.6188197700919</v>
      </c>
      <c r="D21" s="11">
        <f>+Tbl3!H21-Tbl5!E21</f>
        <v>813.8073031266548</v>
      </c>
      <c r="E21" s="11">
        <f>+Tbl3!K21-Tbl5!G21</f>
        <v>4606.813942269337</v>
      </c>
      <c r="F21" s="11">
        <f>+Tbl3!N21-Tbl5!I21</f>
        <v>267.2900237574229</v>
      </c>
      <c r="G21" s="11"/>
      <c r="H21" s="11">
        <f>+Tbl3!Q21-Tbl5!K21</f>
        <v>63.64984024587393</v>
      </c>
      <c r="I21" s="11"/>
      <c r="J21" s="11">
        <f>+Tbl3!T21-Tbl5!M21</f>
        <v>904.241868885149</v>
      </c>
      <c r="K21" s="11">
        <f>+Tbl3!W21-Tbl5!O21</f>
        <v>113.42749016527232</v>
      </c>
      <c r="L21" s="11">
        <f>+Tbl3!Z21-Tbl5!Q21</f>
        <v>94.92398342401881</v>
      </c>
      <c r="M21" s="11">
        <f>+Tbl3!AC21-Tbl5!S21</f>
        <v>801.1615185710483</v>
      </c>
      <c r="N21" s="11">
        <f>+Tbl3!AF21-Tbl5!U21</f>
        <v>817.8960168354242</v>
      </c>
      <c r="O21" s="11">
        <f>+Tbl3!AI21-Tbl5!W21</f>
        <v>309.1092185693421</v>
      </c>
      <c r="P21" s="11">
        <f>+Tbl3!AL21-Tbl5!Y21</f>
        <v>1630.1230384103378</v>
      </c>
    </row>
    <row r="22" spans="1:16" ht="12.75">
      <c r="A22" s="3" t="s">
        <v>60</v>
      </c>
      <c r="B22" s="10">
        <f>+Tbl3!B22-Tbl5!B22</f>
        <v>10841.827603178905</v>
      </c>
      <c r="C22" s="11">
        <f>+Tbl3!E22-Tbl5!C22</f>
        <v>270.8317258195612</v>
      </c>
      <c r="D22" s="11">
        <f>+Tbl3!H22-Tbl5!E22</f>
        <v>1023.5419940395557</v>
      </c>
      <c r="E22" s="11">
        <f>+Tbl3!K22-Tbl5!G22</f>
        <v>4581.404781901924</v>
      </c>
      <c r="F22" s="11">
        <f>+Tbl3!N22-Tbl5!I22</f>
        <v>206.98500406393933</v>
      </c>
      <c r="G22" s="11"/>
      <c r="H22" s="11">
        <f>+Tbl3!Q22-Tbl5!K22</f>
        <v>137.1107875011289</v>
      </c>
      <c r="I22" s="11"/>
      <c r="J22" s="11">
        <f>+Tbl3!T22-Tbl5!M22</f>
        <v>806.2949403955568</v>
      </c>
      <c r="K22" s="11">
        <f>+Tbl3!W22-Tbl5!O22</f>
        <v>91.96260498509888</v>
      </c>
      <c r="L22" s="11">
        <f>+Tbl3!Z22-Tbl5!Q22</f>
        <v>95.40594238237153</v>
      </c>
      <c r="M22" s="11">
        <f>+Tbl3!AC22-Tbl5!S22</f>
        <v>657.0633861645445</v>
      </c>
      <c r="N22" s="11">
        <f>+Tbl3!AF22-Tbl5!U22</f>
        <v>799.0347850627654</v>
      </c>
      <c r="O22" s="11">
        <f>+Tbl3!AI22-Tbl5!W22</f>
        <v>172.82056127517387</v>
      </c>
      <c r="P22" s="11">
        <f>+Tbl3!AL22-Tbl5!Y22</f>
        <v>1999.3710895872844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10710.350954890804</v>
      </c>
      <c r="C24" s="11">
        <f>+Tbl3!E24-Tbl5!C24</f>
        <v>216.20480528916377</v>
      </c>
      <c r="D24" s="11">
        <f>+Tbl3!H24-Tbl5!E24</f>
        <v>796.241770012259</v>
      </c>
      <c r="E24" s="11">
        <f>+Tbl3!K24-Tbl5!G24</f>
        <v>4717.038331706271</v>
      </c>
      <c r="F24" s="11">
        <f>+Tbl3!N24-Tbl5!I24</f>
        <v>233.7534736353263</v>
      </c>
      <c r="G24" s="11"/>
      <c r="H24" s="11">
        <f>+Tbl3!Q24-Tbl5!K24</f>
        <v>29.154669589555496</v>
      </c>
      <c r="I24" s="11"/>
      <c r="J24" s="11">
        <f>+Tbl3!T24-Tbl5!M24</f>
        <v>864.2214088290884</v>
      </c>
      <c r="K24" s="11">
        <f>+Tbl3!W24-Tbl5!O24</f>
        <v>70.8034290679297</v>
      </c>
      <c r="L24" s="11">
        <f>+Tbl3!Z24-Tbl5!Q24</f>
        <v>135.374634784541</v>
      </c>
      <c r="M24" s="11">
        <f>+Tbl3!AC24-Tbl5!S24</f>
        <v>415.31051665722055</v>
      </c>
      <c r="N24" s="11">
        <f>+Tbl3!AF24-Tbl5!U24</f>
        <v>853.1340330123318</v>
      </c>
      <c r="O24" s="11">
        <f>+Tbl3!AI24-Tbl5!W24</f>
        <v>273.13359108352455</v>
      </c>
      <c r="P24" s="11">
        <f>+Tbl3!AL24-Tbl5!Y24</f>
        <v>2105.9802912235928</v>
      </c>
    </row>
    <row r="25" spans="1:16" ht="12.75">
      <c r="A25" s="3" t="s">
        <v>62</v>
      </c>
      <c r="B25" s="10">
        <f>+Tbl3!B25-Tbl5!B25</f>
        <v>10501.665622659493</v>
      </c>
      <c r="C25" s="11">
        <f>+Tbl3!E25-Tbl5!C25</f>
        <v>233.01290937563832</v>
      </c>
      <c r="D25" s="11">
        <f>+Tbl3!H25-Tbl5!E25</f>
        <v>601.9911100519734</v>
      </c>
      <c r="E25" s="11">
        <f>+Tbl3!K25-Tbl5!G25</f>
        <v>4662.273085041193</v>
      </c>
      <c r="F25" s="11">
        <f>+Tbl3!N25-Tbl5!I25</f>
        <v>139.32910964344885</v>
      </c>
      <c r="G25" s="11"/>
      <c r="H25" s="11">
        <f>+Tbl3!Q25-Tbl5!K25</f>
        <v>93.53309729692924</v>
      </c>
      <c r="I25" s="11"/>
      <c r="J25" s="11">
        <f>+Tbl3!T25-Tbl5!M25</f>
        <v>705.7956060915548</v>
      </c>
      <c r="K25" s="11">
        <f>+Tbl3!W25-Tbl5!O25</f>
        <v>153.80288009804588</v>
      </c>
      <c r="L25" s="11">
        <f>+Tbl3!Z25-Tbl5!Q25</f>
        <v>84.33438868840925</v>
      </c>
      <c r="M25" s="11">
        <f>+Tbl3!AC25-Tbl5!S25</f>
        <v>918.2032750051065</v>
      </c>
      <c r="N25" s="11">
        <f>+Tbl3!AF25-Tbl5!U25</f>
        <v>875.2820544245477</v>
      </c>
      <c r="O25" s="11">
        <f>+Tbl3!AI25-Tbl5!W25</f>
        <v>174.98403803817433</v>
      </c>
      <c r="P25" s="11">
        <f>+Tbl3!AL25-Tbl5!Y25</f>
        <v>1859.124068904473</v>
      </c>
    </row>
    <row r="26" spans="1:16" ht="12.75">
      <c r="A26" s="3" t="s">
        <v>63</v>
      </c>
      <c r="B26" s="10">
        <f>+Tbl3!B26-Tbl5!B26</f>
        <v>10469.310735754629</v>
      </c>
      <c r="C26" s="11">
        <f>+Tbl3!E26-Tbl5!C26</f>
        <v>283.17311754587604</v>
      </c>
      <c r="D26" s="11">
        <f>+Tbl3!H26-Tbl5!E26</f>
        <v>660.1384613987613</v>
      </c>
      <c r="E26" s="11">
        <f>+Tbl3!K26-Tbl5!G26</f>
        <v>4396.638789334814</v>
      </c>
      <c r="F26" s="11">
        <f>+Tbl3!N26-Tbl5!I26</f>
        <v>218.81249659480957</v>
      </c>
      <c r="G26" s="11"/>
      <c r="H26" s="11">
        <f>+Tbl3!Q26-Tbl5!K26</f>
        <v>57.38228107544345</v>
      </c>
      <c r="I26" s="11"/>
      <c r="J26" s="11">
        <f>+Tbl3!T26-Tbl5!M26</f>
        <v>880.758671495767</v>
      </c>
      <c r="K26" s="11">
        <f>+Tbl3!W26-Tbl5!O26</f>
        <v>41.76323587786458</v>
      </c>
      <c r="L26" s="11">
        <f>+Tbl3!Z26-Tbl5!Q26</f>
        <v>87.0711942943278</v>
      </c>
      <c r="M26" s="11">
        <f>+Tbl3!AC26-Tbl5!S26</f>
        <v>708.6734216131653</v>
      </c>
      <c r="N26" s="11">
        <f>+Tbl3!AF26-Tbl5!U26</f>
        <v>743.2907121971975</v>
      </c>
      <c r="O26" s="11">
        <f>+Tbl3!AI26-Tbl5!W26</f>
        <v>272.0232460999219</v>
      </c>
      <c r="P26" s="11">
        <f>+Tbl3!AL26-Tbl5!Y26</f>
        <v>2119.585108226681</v>
      </c>
    </row>
    <row r="27" spans="1:16" ht="12.75">
      <c r="A27" s="3" t="s">
        <v>64</v>
      </c>
      <c r="B27" s="10">
        <f>+Tbl3!B27-Tbl5!B27</f>
        <v>13018.245890796663</v>
      </c>
      <c r="C27" s="11">
        <f>+Tbl3!E27-Tbl5!C27</f>
        <v>223.75222083713723</v>
      </c>
      <c r="D27" s="11">
        <f>+Tbl3!H27-Tbl5!E27</f>
        <v>1080.4529614026358</v>
      </c>
      <c r="E27" s="11">
        <f>+Tbl3!K27-Tbl5!G27</f>
        <v>5603.386491680896</v>
      </c>
      <c r="F27" s="11">
        <f>+Tbl3!N27-Tbl5!I27</f>
        <v>263.750998524935</v>
      </c>
      <c r="G27" s="11"/>
      <c r="H27" s="11">
        <f>+Tbl3!Q27-Tbl5!K27</f>
        <v>47.81306691173571</v>
      </c>
      <c r="I27" s="11"/>
      <c r="J27" s="11">
        <f>+Tbl3!T27-Tbl5!M27</f>
        <v>1601.741864850082</v>
      </c>
      <c r="K27" s="11">
        <f>+Tbl3!W27-Tbl5!O27</f>
        <v>61.697770417618266</v>
      </c>
      <c r="L27" s="11">
        <f>+Tbl3!Z27-Tbl5!Q27</f>
        <v>117.96691770067808</v>
      </c>
      <c r="M27" s="11">
        <f>+Tbl3!AC27-Tbl5!S27</f>
        <v>631.5646101693544</v>
      </c>
      <c r="N27" s="11">
        <f>+Tbl3!AF27-Tbl5!U27</f>
        <v>871.221189980073</v>
      </c>
      <c r="O27" s="11">
        <f>+Tbl3!AI27-Tbl5!W27</f>
        <v>418.49474628175454</v>
      </c>
      <c r="P27" s="11">
        <f>+Tbl3!AL27-Tbl5!Y27</f>
        <v>2096.4030520397646</v>
      </c>
    </row>
    <row r="28" spans="1:16" ht="12.75">
      <c r="A28" s="3" t="s">
        <v>65</v>
      </c>
      <c r="B28" s="10">
        <f>+Tbl3!B28-Tbl5!B28</f>
        <v>12586.268312851373</v>
      </c>
      <c r="C28" s="11">
        <f>+Tbl3!E28-Tbl5!C28</f>
        <v>619.130871717847</v>
      </c>
      <c r="D28" s="11">
        <f>+Tbl3!H28-Tbl5!E28</f>
        <v>1139.954939046396</v>
      </c>
      <c r="E28" s="11">
        <f>+Tbl3!K28-Tbl5!G28</f>
        <v>5023.464077350831</v>
      </c>
      <c r="F28" s="11">
        <f>+Tbl3!N28-Tbl5!I28</f>
        <v>262.8652159255146</v>
      </c>
      <c r="G28" s="11"/>
      <c r="H28" s="11">
        <f>+Tbl3!Q28-Tbl5!K28</f>
        <v>107.8315849227127</v>
      </c>
      <c r="I28" s="11"/>
      <c r="J28" s="11">
        <f>+Tbl3!T28-Tbl5!M28</f>
        <v>1057.6755318141247</v>
      </c>
      <c r="K28" s="11">
        <f>+Tbl3!W28-Tbl5!O28</f>
        <v>96.11099493895132</v>
      </c>
      <c r="L28" s="11">
        <f>+Tbl3!Z28-Tbl5!Q28</f>
        <v>1.4183264486729812</v>
      </c>
      <c r="M28" s="11">
        <f>+Tbl3!AC28-Tbl5!S28</f>
        <v>879.0378675218653</v>
      </c>
      <c r="N28" s="11">
        <f>+Tbl3!AF28-Tbl5!U28</f>
        <v>1073.6418291071918</v>
      </c>
      <c r="O28" s="11">
        <f>+Tbl3!AI28-Tbl5!W28</f>
        <v>280.45707601282936</v>
      </c>
      <c r="P28" s="11">
        <f>+Tbl3!AL28-Tbl5!Y28</f>
        <v>2044.6799980444328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29" t="s">
        <v>157</v>
      </c>
      <c r="B30" s="10">
        <f>+Tbl3!B30-Tbl5!B30</f>
        <v>13555.557632879645</v>
      </c>
      <c r="C30" s="11">
        <f>+Tbl3!E30-Tbl5!C30</f>
        <v>294.2510377515367</v>
      </c>
      <c r="D30" s="11">
        <f>+Tbl3!H30-Tbl5!E30</f>
        <v>947.0836052628011</v>
      </c>
      <c r="E30" s="11">
        <f>+Tbl3!K30-Tbl5!G30</f>
        <v>5849.545861282554</v>
      </c>
      <c r="F30" s="11">
        <f>+Tbl3!N30-Tbl5!I30</f>
        <v>195.38013795625042</v>
      </c>
      <c r="G30" s="11"/>
      <c r="H30" s="11">
        <f>+Tbl3!Q30-Tbl5!K30</f>
        <v>72.15431175327119</v>
      </c>
      <c r="I30" s="11"/>
      <c r="J30" s="11">
        <f>+Tbl3!T30-Tbl5!M30</f>
        <v>1448.2994128022665</v>
      </c>
      <c r="K30" s="11">
        <f>+Tbl3!W30-Tbl5!O30</f>
        <v>78.15987758379256</v>
      </c>
      <c r="L30" s="11">
        <f>+Tbl3!Z30-Tbl5!Q30</f>
        <v>0.22523174764284434</v>
      </c>
      <c r="M30" s="11">
        <f>+Tbl3!AC30-Tbl5!S30</f>
        <v>595.7604488176563</v>
      </c>
      <c r="N30" s="11">
        <f>+Tbl3!AF30-Tbl5!U30</f>
        <v>844.1261814862564</v>
      </c>
      <c r="O30" s="11">
        <f>+Tbl3!AI30-Tbl5!W30</f>
        <v>235.8004520681898</v>
      </c>
      <c r="P30" s="11">
        <f>+Tbl3!AL30-Tbl5!Y30</f>
        <v>2994.771074367428</v>
      </c>
    </row>
    <row r="31" spans="1:16" ht="12.75">
      <c r="A31" s="3" t="s">
        <v>67</v>
      </c>
      <c r="B31" s="10">
        <f>+Tbl3!B31-Tbl5!B31</f>
        <v>11831.198837058895</v>
      </c>
      <c r="C31" s="11">
        <f>+Tbl3!E31-Tbl5!C31</f>
        <v>397.73771063014385</v>
      </c>
      <c r="D31" s="11">
        <f>+Tbl3!H31-Tbl5!E31</f>
        <v>928.2359157106332</v>
      </c>
      <c r="E31" s="11">
        <f>+Tbl3!K31-Tbl5!G31</f>
        <v>4506.834993529026</v>
      </c>
      <c r="F31" s="11">
        <f>+Tbl3!N31-Tbl5!I31</f>
        <v>122.95855495159824</v>
      </c>
      <c r="G31" s="11"/>
      <c r="H31" s="11">
        <f>+Tbl3!Q31-Tbl5!K31</f>
        <v>283.13257131232547</v>
      </c>
      <c r="I31" s="11"/>
      <c r="J31" s="11">
        <f>+Tbl3!T31-Tbl5!M31</f>
        <v>1246.52863335309</v>
      </c>
      <c r="K31" s="11">
        <f>+Tbl3!W31-Tbl5!O31</f>
        <v>174.6976394514233</v>
      </c>
      <c r="L31" s="11">
        <f>+Tbl3!Z31-Tbl5!Q31</f>
        <v>113.37698248577716</v>
      </c>
      <c r="M31" s="11">
        <f>+Tbl3!AC31-Tbl5!S31</f>
        <v>728.7209508044908</v>
      </c>
      <c r="N31" s="11">
        <f>+Tbl3!AF31-Tbl5!U31</f>
        <v>1003.7594504481272</v>
      </c>
      <c r="O31" s="11">
        <f>+Tbl3!AI31-Tbl5!W31</f>
        <v>260.80583400133037</v>
      </c>
      <c r="P31" s="11">
        <f>+Tbl3!AL31-Tbl5!Y31</f>
        <v>2064.4096003809273</v>
      </c>
    </row>
    <row r="32" spans="1:16" ht="12.75">
      <c r="A32" s="3" t="s">
        <v>68</v>
      </c>
      <c r="B32" s="10">
        <f>+Tbl3!B32-Tbl5!B32</f>
        <v>10060.557875904371</v>
      </c>
      <c r="C32" s="11">
        <f>+Tbl3!E32-Tbl5!C32</f>
        <v>217.8287275872916</v>
      </c>
      <c r="D32" s="11">
        <f>+Tbl3!H32-Tbl5!E32</f>
        <v>621.7117896088919</v>
      </c>
      <c r="E32" s="11">
        <f>+Tbl3!K32-Tbl5!G32</f>
        <v>4281.736400335534</v>
      </c>
      <c r="F32" s="11">
        <f>+Tbl3!N32-Tbl5!I32</f>
        <v>221.51815298311834</v>
      </c>
      <c r="G32" s="11"/>
      <c r="H32" s="11">
        <f>+Tbl3!Q32-Tbl5!K32</f>
        <v>97.54774300094368</v>
      </c>
      <c r="I32" s="11"/>
      <c r="J32" s="11">
        <f>+Tbl3!T32-Tbl5!M32</f>
        <v>829.0032203523123</v>
      </c>
      <c r="K32" s="11">
        <f>+Tbl3!W32-Tbl5!O32</f>
        <v>60.59962383349063</v>
      </c>
      <c r="L32" s="11">
        <f>+Tbl3!Z32-Tbl5!Q32</f>
        <v>77.9270289399182</v>
      </c>
      <c r="M32" s="11">
        <f>+Tbl3!AC32-Tbl5!S32</f>
        <v>745.2387831603232</v>
      </c>
      <c r="N32" s="11">
        <f>+Tbl3!AF32-Tbl5!U32</f>
        <v>833.8130911188005</v>
      </c>
      <c r="O32" s="11">
        <f>+Tbl3!AI32-Tbl5!W32</f>
        <v>199.4929118171333</v>
      </c>
      <c r="P32" s="11">
        <f>+Tbl3!AL32-Tbl5!Y32</f>
        <v>1874.1404031666136</v>
      </c>
    </row>
    <row r="33" spans="1:16" ht="12.75">
      <c r="A33" s="3" t="s">
        <v>69</v>
      </c>
      <c r="B33" s="10">
        <f>+Tbl3!B33-Tbl5!B33</f>
        <v>10276.379562118002</v>
      </c>
      <c r="C33" s="11">
        <f>+Tbl3!E33-Tbl5!C33</f>
        <v>240.51115277428926</v>
      </c>
      <c r="D33" s="11">
        <f>+Tbl3!H33-Tbl5!E33</f>
        <v>740.93346250912</v>
      </c>
      <c r="E33" s="11">
        <f>+Tbl3!K33-Tbl5!G33</f>
        <v>4054.2423965696644</v>
      </c>
      <c r="F33" s="11">
        <f>+Tbl3!N33-Tbl5!I33</f>
        <v>256.3115307330726</v>
      </c>
      <c r="G33" s="11"/>
      <c r="H33" s="11">
        <f>+Tbl3!Q33-Tbl5!K33</f>
        <v>37.380709151147656</v>
      </c>
      <c r="I33" s="11"/>
      <c r="J33" s="11">
        <f>+Tbl3!T33-Tbl5!M33</f>
        <v>894.4624624732377</v>
      </c>
      <c r="K33" s="11">
        <f>+Tbl3!W33-Tbl5!O33</f>
        <v>74.11629349217169</v>
      </c>
      <c r="L33" s="11">
        <f>+Tbl3!Z33-Tbl5!Q33</f>
        <v>95.77970744076453</v>
      </c>
      <c r="M33" s="11">
        <f>+Tbl3!AC33-Tbl5!S33</f>
        <v>790.0143516691185</v>
      </c>
      <c r="N33" s="11">
        <f>+Tbl3!AF33-Tbl5!U33</f>
        <v>791.3973788079945</v>
      </c>
      <c r="O33" s="11">
        <f>+Tbl3!AI33-Tbl5!W33</f>
        <v>233.18097467915362</v>
      </c>
      <c r="P33" s="11">
        <f>+Tbl3!AL33-Tbl5!Y33</f>
        <v>2068.0491418182683</v>
      </c>
    </row>
    <row r="34" spans="1:16" ht="12.75">
      <c r="A34" s="3" t="s">
        <v>70</v>
      </c>
      <c r="B34" s="10">
        <f>+Tbl3!B34-Tbl5!B34</f>
        <v>11711.700245248314</v>
      </c>
      <c r="C34" s="11">
        <f>+Tbl3!E34-Tbl5!C34</f>
        <v>289.5182962455369</v>
      </c>
      <c r="D34" s="11">
        <f>+Tbl3!H34-Tbl5!E34</f>
        <v>870.9042557795648</v>
      </c>
      <c r="E34" s="11">
        <f>+Tbl3!K34-Tbl5!G34</f>
        <v>4966.325379593898</v>
      </c>
      <c r="F34" s="11">
        <f>+Tbl3!N34-Tbl5!I34</f>
        <v>212.30623219244785</v>
      </c>
      <c r="G34" s="11"/>
      <c r="H34" s="11">
        <f>+Tbl3!Q34-Tbl5!K34</f>
        <v>141.96110650268696</v>
      </c>
      <c r="I34" s="11"/>
      <c r="J34" s="11">
        <f>+Tbl3!T34-Tbl5!M34</f>
        <v>915.5197713420129</v>
      </c>
      <c r="K34" s="11">
        <f>+Tbl3!W34-Tbl5!O34</f>
        <v>155.74926605835464</v>
      </c>
      <c r="L34" s="11">
        <f>+Tbl3!Z34-Tbl5!Q34</f>
        <v>116.57705485627726</v>
      </c>
      <c r="M34" s="11">
        <f>+Tbl3!AC34-Tbl5!S34</f>
        <v>940.4558625166803</v>
      </c>
      <c r="N34" s="11">
        <f>+Tbl3!AF34-Tbl5!U34</f>
        <v>842.8915028672412</v>
      </c>
      <c r="O34" s="11">
        <f>+Tbl3!AI34-Tbl5!W34</f>
        <v>343.6579831932773</v>
      </c>
      <c r="P34" s="11">
        <f>+Tbl3!AL34-Tbl5!Y34</f>
        <v>1915.8335341003353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9993.203849617808</v>
      </c>
      <c r="C36" s="11">
        <f>+Tbl3!E36-Tbl5!C36</f>
        <v>243.6307230445928</v>
      </c>
      <c r="D36" s="11">
        <f>+Tbl3!H36-Tbl5!E36</f>
        <v>897.2718679999077</v>
      </c>
      <c r="E36" s="11">
        <f>+Tbl3!K36-Tbl5!G36</f>
        <v>4219.216169780384</v>
      </c>
      <c r="F36" s="11">
        <f>+Tbl3!N36-Tbl5!I36</f>
        <v>299.3610165577443</v>
      </c>
      <c r="G36" s="11"/>
      <c r="H36" s="11">
        <f>+Tbl3!Q36-Tbl5!K36</f>
        <v>80.1999630510588</v>
      </c>
      <c r="I36" s="11"/>
      <c r="J36" s="11">
        <f>+Tbl3!T36-Tbl5!M36</f>
        <v>660.8450661616977</v>
      </c>
      <c r="K36" s="11">
        <f>+Tbl3!W36-Tbl5!O36</f>
        <v>60.4856522642773</v>
      </c>
      <c r="L36" s="11">
        <f>+Tbl3!Z36-Tbl5!Q36</f>
        <v>0</v>
      </c>
      <c r="M36" s="11">
        <f>+Tbl3!AC36-Tbl5!S36</f>
        <v>514.7084335958247</v>
      </c>
      <c r="N36" s="11">
        <f>+Tbl3!AF36-Tbl5!U36</f>
        <v>832.6805764034824</v>
      </c>
      <c r="O36" s="11">
        <f>+Tbl3!AI36-Tbl5!W36</f>
        <v>244.50038334526477</v>
      </c>
      <c r="P36" s="11">
        <f>+Tbl3!AL36-Tbl5!Y36</f>
        <v>1940.3039974135745</v>
      </c>
    </row>
    <row r="37" spans="1:16" ht="12.75">
      <c r="A37" s="3" t="s">
        <v>72</v>
      </c>
      <c r="B37" s="10">
        <f>+Tbl3!B37-Tbl5!B37</f>
        <v>10007.668518237326</v>
      </c>
      <c r="C37" s="11">
        <f>+Tbl3!E37-Tbl5!C37</f>
        <v>279.7477864624592</v>
      </c>
      <c r="D37" s="11">
        <f>+Tbl3!H37-Tbl5!E37</f>
        <v>781.2277313176104</v>
      </c>
      <c r="E37" s="11">
        <f>+Tbl3!K37-Tbl5!G37</f>
        <v>4317.0840265359375</v>
      </c>
      <c r="F37" s="11">
        <f>+Tbl3!N37-Tbl5!I37</f>
        <v>362.58176118336434</v>
      </c>
      <c r="G37" s="11"/>
      <c r="H37" s="11">
        <f>+Tbl3!Q37-Tbl5!K37</f>
        <v>103.78555234719917</v>
      </c>
      <c r="I37" s="11"/>
      <c r="J37" s="11">
        <f>+Tbl3!T37-Tbl5!M37</f>
        <v>733.8789776943347</v>
      </c>
      <c r="K37" s="11">
        <f>+Tbl3!W37-Tbl5!O37</f>
        <v>54.82856280854967</v>
      </c>
      <c r="L37" s="11">
        <f>+Tbl3!Z37-Tbl5!Q37</f>
        <v>10.936396002821546</v>
      </c>
      <c r="M37" s="11">
        <f>+Tbl3!AC37-Tbl5!S37</f>
        <v>413.7004657867211</v>
      </c>
      <c r="N37" s="11">
        <f>+Tbl3!AF37-Tbl5!U37</f>
        <v>794.8484808263115</v>
      </c>
      <c r="O37" s="11">
        <f>+Tbl3!AI37-Tbl5!W37</f>
        <v>528.194337377349</v>
      </c>
      <c r="P37" s="11">
        <f>+Tbl3!AL37-Tbl5!Y37</f>
        <v>1626.8544398946683</v>
      </c>
    </row>
    <row r="38" spans="1:16" ht="12.75">
      <c r="A38" s="3" t="s">
        <v>73</v>
      </c>
      <c r="B38" s="10">
        <f>+Tbl3!B38-Tbl5!B38</f>
        <v>10587.682126087413</v>
      </c>
      <c r="C38" s="11">
        <f>+Tbl3!E38-Tbl5!C38</f>
        <v>281.839909510576</v>
      </c>
      <c r="D38" s="11">
        <f>+Tbl3!H38-Tbl5!E38</f>
        <v>819.0180477799472</v>
      </c>
      <c r="E38" s="11">
        <f>+Tbl3!K38-Tbl5!G38</f>
        <v>4591.199005643784</v>
      </c>
      <c r="F38" s="11">
        <f>+Tbl3!N38-Tbl5!I38</f>
        <v>253.30601991247568</v>
      </c>
      <c r="G38" s="11"/>
      <c r="H38" s="11">
        <f>+Tbl3!Q38-Tbl5!K38</f>
        <v>75.43244440015295</v>
      </c>
      <c r="I38" s="11"/>
      <c r="J38" s="11">
        <f>+Tbl3!T38-Tbl5!M38</f>
        <v>960.3666070999125</v>
      </c>
      <c r="K38" s="11">
        <f>+Tbl3!W38-Tbl5!O38</f>
        <v>139.854789871561</v>
      </c>
      <c r="L38" s="11">
        <f>+Tbl3!Z38-Tbl5!Q38</f>
        <v>95.36465767917032</v>
      </c>
      <c r="M38" s="11">
        <f>+Tbl3!AC38-Tbl5!S38</f>
        <v>536.9892768628027</v>
      </c>
      <c r="N38" s="11">
        <f>+Tbl3!AF38-Tbl5!U38</f>
        <v>737.0280448829442</v>
      </c>
      <c r="O38" s="11">
        <f>+Tbl3!AI38-Tbl5!W38</f>
        <v>199.76006182221033</v>
      </c>
      <c r="P38" s="11">
        <f>+Tbl3!AL38-Tbl5!Y38</f>
        <v>1897.5232606218733</v>
      </c>
    </row>
    <row r="39" spans="1:16" ht="12.75">
      <c r="A39" s="8" t="s">
        <v>74</v>
      </c>
      <c r="B39" s="28">
        <f>+Tbl3!B39-Tbl5!B39</f>
        <v>13648.097479276972</v>
      </c>
      <c r="C39" s="28">
        <f>+Tbl3!E39-Tbl5!C39</f>
        <v>233.1133445502678</v>
      </c>
      <c r="D39" s="28">
        <f>+Tbl3!H39-Tbl5!E39</f>
        <v>1010.8430807464922</v>
      </c>
      <c r="E39" s="28">
        <f>+Tbl3!K39-Tbl5!G39</f>
        <v>6084.1756679993205</v>
      </c>
      <c r="F39" s="28">
        <f>+Tbl3!N39-Tbl5!I39</f>
        <v>302.6302687433432</v>
      </c>
      <c r="G39" s="28"/>
      <c r="H39" s="28">
        <f>+Tbl3!Q39-Tbl5!K39</f>
        <v>191.7901193214269</v>
      </c>
      <c r="I39" s="28"/>
      <c r="J39" s="28">
        <f>+Tbl3!T39-Tbl5!M39</f>
        <v>1281.2945139928686</v>
      </c>
      <c r="K39" s="28">
        <f>+Tbl3!W39-Tbl5!O39</f>
        <v>47.12829754719602</v>
      </c>
      <c r="L39" s="28">
        <f>+Tbl3!Z39-Tbl5!Q39</f>
        <v>122.1357362270966</v>
      </c>
      <c r="M39" s="28">
        <f>+Tbl3!AC39-Tbl5!S39</f>
        <v>828.1897967059259</v>
      </c>
      <c r="N39" s="28">
        <f>+Tbl3!AF39-Tbl5!U39</f>
        <v>1057.163243443496</v>
      </c>
      <c r="O39" s="28">
        <f>+Tbl3!AI39-Tbl5!W39</f>
        <v>143.9042341354985</v>
      </c>
      <c r="P39" s="28">
        <f>+Tbl3!AL39-Tbl5!Y39</f>
        <v>2345.7291758640386</v>
      </c>
    </row>
    <row r="40" ht="12.75">
      <c r="A40" s="3" t="s">
        <v>191</v>
      </c>
    </row>
  </sheetData>
  <sheetProtection password="C93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6" r:id="rId1"/>
  <headerFooter scaleWithDoc="0">
    <oddFooter>&amp;L&amp;"Arial,Italic"&amp;9MSDE-LFRO   09  / 2010&amp;C- 6 -&amp;R&amp;"Arial,Italic"&amp;9Selected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2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0.28125" style="0" bestFit="1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31" t="s">
        <v>120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ht="12.75">
      <c r="R2" s="45"/>
    </row>
    <row r="3" spans="1:34" ht="12.75">
      <c r="A3" s="242" t="s">
        <v>219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W3" s="61" t="s">
        <v>216</v>
      </c>
      <c r="AC3" s="61" t="s">
        <v>214</v>
      </c>
      <c r="AH3" s="61" t="s">
        <v>213</v>
      </c>
    </row>
    <row r="4" spans="1:26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N4" s="229" t="s">
        <v>188</v>
      </c>
      <c r="O4" s="229"/>
      <c r="P4" s="229"/>
      <c r="R4" s="243" t="s">
        <v>217</v>
      </c>
      <c r="S4" s="229"/>
      <c r="T4" s="229"/>
      <c r="U4" s="229"/>
      <c r="W4" s="229" t="s">
        <v>179</v>
      </c>
      <c r="X4" s="229"/>
      <c r="Y4" s="229"/>
      <c r="Z4" s="229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41" t="s">
        <v>168</v>
      </c>
      <c r="S5" s="241"/>
      <c r="T5" s="241"/>
      <c r="U5" s="241"/>
      <c r="W5" s="241" t="s">
        <v>180</v>
      </c>
      <c r="X5" s="241"/>
      <c r="Y5" s="241"/>
      <c r="Z5" s="241"/>
      <c r="AH5" s="241" t="s">
        <v>212</v>
      </c>
      <c r="AI5" s="241"/>
      <c r="AJ5" s="241"/>
      <c r="AK5" s="241"/>
    </row>
    <row r="6" spans="1:37" ht="15" customHeight="1" thickTop="1">
      <c r="A6" s="3" t="s">
        <v>115</v>
      </c>
      <c r="R6" s="111" t="s">
        <v>77</v>
      </c>
      <c r="S6" s="111"/>
      <c r="T6" s="111" t="s">
        <v>169</v>
      </c>
      <c r="U6" s="111" t="s">
        <v>32</v>
      </c>
      <c r="W6" s="121" t="s">
        <v>77</v>
      </c>
      <c r="X6" s="121"/>
      <c r="Y6" s="121"/>
      <c r="Z6" s="121"/>
      <c r="AC6" s="239" t="s">
        <v>215</v>
      </c>
      <c r="AD6" s="233"/>
      <c r="AE6" s="233"/>
      <c r="AF6" s="233"/>
      <c r="AH6" s="111" t="s">
        <v>77</v>
      </c>
      <c r="AI6" s="111"/>
      <c r="AJ6" s="111" t="s">
        <v>169</v>
      </c>
      <c r="AK6" s="111" t="s">
        <v>32</v>
      </c>
    </row>
    <row r="7" spans="1:37" ht="13.5" thickBot="1">
      <c r="A7" t="s">
        <v>35</v>
      </c>
      <c r="B7" s="233" t="s">
        <v>121</v>
      </c>
      <c r="C7" s="233"/>
      <c r="D7" s="233"/>
      <c r="E7" s="6"/>
      <c r="F7" s="233" t="s">
        <v>122</v>
      </c>
      <c r="G7" s="233"/>
      <c r="H7" s="233"/>
      <c r="I7" s="6"/>
      <c r="J7" s="233" t="s">
        <v>123</v>
      </c>
      <c r="K7" s="233"/>
      <c r="L7" s="233"/>
      <c r="N7" s="227" t="s">
        <v>180</v>
      </c>
      <c r="O7" s="227" t="s">
        <v>122</v>
      </c>
      <c r="P7" s="227" t="s">
        <v>181</v>
      </c>
      <c r="R7" s="111" t="s">
        <v>170</v>
      </c>
      <c r="S7" s="111"/>
      <c r="T7" s="111" t="s">
        <v>171</v>
      </c>
      <c r="U7" s="111" t="s">
        <v>172</v>
      </c>
      <c r="W7" s="111" t="s">
        <v>172</v>
      </c>
      <c r="X7" s="111" t="s">
        <v>176</v>
      </c>
      <c r="Y7" s="111" t="s">
        <v>169</v>
      </c>
      <c r="Z7" s="111"/>
      <c r="AC7" s="240" t="s">
        <v>180</v>
      </c>
      <c r="AD7" s="240"/>
      <c r="AE7" s="240"/>
      <c r="AF7" s="240"/>
      <c r="AH7" s="111" t="s">
        <v>170</v>
      </c>
      <c r="AI7" s="111"/>
      <c r="AJ7" s="111" t="s">
        <v>171</v>
      </c>
      <c r="AK7" s="111" t="s">
        <v>172</v>
      </c>
    </row>
    <row r="8" spans="1:37" ht="13.5" thickBot="1">
      <c r="A8" s="4" t="s">
        <v>116</v>
      </c>
      <c r="B8" s="60" t="s">
        <v>196</v>
      </c>
      <c r="C8" s="60" t="s">
        <v>197</v>
      </c>
      <c r="D8" s="166" t="s">
        <v>218</v>
      </c>
      <c r="E8" s="60"/>
      <c r="F8" s="60" t="s">
        <v>196</v>
      </c>
      <c r="G8" s="60" t="s">
        <v>197</v>
      </c>
      <c r="H8" s="166" t="s">
        <v>218</v>
      </c>
      <c r="I8" s="112"/>
      <c r="J8" s="60" t="s">
        <v>196</v>
      </c>
      <c r="K8" s="60" t="s">
        <v>197</v>
      </c>
      <c r="L8" s="166" t="s">
        <v>218</v>
      </c>
      <c r="M8" s="61"/>
      <c r="N8" s="227"/>
      <c r="O8" s="227"/>
      <c r="P8" s="227"/>
      <c r="Q8" s="61"/>
      <c r="R8" s="122" t="s">
        <v>173</v>
      </c>
      <c r="S8" s="123" t="s">
        <v>122</v>
      </c>
      <c r="T8" s="124" t="s">
        <v>174</v>
      </c>
      <c r="U8" s="122" t="s">
        <v>175</v>
      </c>
      <c r="W8" s="122" t="s">
        <v>175</v>
      </c>
      <c r="X8" s="122" t="s">
        <v>177</v>
      </c>
      <c r="Y8" s="122" t="s">
        <v>178</v>
      </c>
      <c r="Z8" s="122" t="s">
        <v>32</v>
      </c>
      <c r="AC8" s="141" t="s">
        <v>184</v>
      </c>
      <c r="AD8" s="141" t="s">
        <v>185</v>
      </c>
      <c r="AE8" s="142" t="s">
        <v>186</v>
      </c>
      <c r="AF8" s="141" t="s">
        <v>187</v>
      </c>
      <c r="AH8" s="122" t="s">
        <v>173</v>
      </c>
      <c r="AI8" s="123" t="s">
        <v>122</v>
      </c>
      <c r="AJ8" s="124" t="s">
        <v>174</v>
      </c>
      <c r="AK8" s="122" t="s">
        <v>175</v>
      </c>
    </row>
    <row r="9" spans="1:37" s="54" customFormat="1" ht="12.75">
      <c r="A9" s="75" t="s">
        <v>76</v>
      </c>
      <c r="B9" s="203">
        <v>281.54262533324265</v>
      </c>
      <c r="C9" s="204">
        <v>287.1366132844951</v>
      </c>
      <c r="D9" s="205">
        <f>N9/Tbl11!C9</f>
        <v>247.16430437559853</v>
      </c>
      <c r="E9" s="206"/>
      <c r="F9" s="205">
        <v>67.18967813886002</v>
      </c>
      <c r="G9" s="207">
        <v>61.4300641444788</v>
      </c>
      <c r="H9" s="208">
        <f>O9/Tbl11!C9</f>
        <v>53.31902140892341</v>
      </c>
      <c r="I9" s="206"/>
      <c r="J9" s="208">
        <v>23.78320488086544</v>
      </c>
      <c r="K9" s="207">
        <v>23.64994148986123</v>
      </c>
      <c r="L9" s="208">
        <f>P9/Tbl11!C9</f>
        <v>15.761847668541163</v>
      </c>
      <c r="N9" s="115">
        <f>SUM(N11:N38)</f>
        <v>206124371.11</v>
      </c>
      <c r="O9" s="115">
        <f>SUM(O11:O38)</f>
        <v>44465764.51999998</v>
      </c>
      <c r="P9" s="115">
        <f>SUM(P11:P38)</f>
        <v>13144701.239999998</v>
      </c>
      <c r="R9" s="115">
        <f>SUM(R11:R38)</f>
        <v>194034028.64000002</v>
      </c>
      <c r="S9" s="115">
        <f>SUM(S11:S38)</f>
        <v>43774143.67000001</v>
      </c>
      <c r="T9" s="115">
        <f>SUM(T11:T38)</f>
        <v>13001729.389999999</v>
      </c>
      <c r="U9" s="115">
        <f>R9-S9-T9</f>
        <v>137258155.58</v>
      </c>
      <c r="W9" s="90">
        <f>SUM(W11:W38)</f>
        <v>12090342.47</v>
      </c>
      <c r="X9" s="152">
        <f>SUM(X11:X38)</f>
        <v>691620.85</v>
      </c>
      <c r="Y9" s="152">
        <f>SUM(Y11:Y38)</f>
        <v>142971.85</v>
      </c>
      <c r="Z9" s="152">
        <f>SUM(Z11:Z38)</f>
        <v>11255749.77</v>
      </c>
      <c r="AC9" s="143">
        <f>SUM(AC11:AC38)</f>
        <v>298871.89999999997</v>
      </c>
      <c r="AD9" s="164">
        <f>SUM(AD11:AD38)</f>
        <v>73890.01</v>
      </c>
      <c r="AE9" s="165">
        <f>SUM(AE11:AE38)</f>
        <v>0</v>
      </c>
      <c r="AF9" s="164">
        <f>SUM(AF11:AF38)</f>
        <v>224981.89000000004</v>
      </c>
      <c r="AH9" s="115">
        <f>SUM(AI9:AK9)</f>
        <v>194332900.54000002</v>
      </c>
      <c r="AI9" s="146">
        <f>SUM(AI11:AI38)</f>
        <v>43848033.68000001</v>
      </c>
      <c r="AJ9" s="146">
        <f>SUM(AJ11:AJ38)</f>
        <v>13001729.389999999</v>
      </c>
      <c r="AK9" s="146">
        <f>SUM(AK11:AK38)</f>
        <v>137483137.47000003</v>
      </c>
    </row>
    <row r="10" spans="2:37" ht="12.75">
      <c r="B10" s="209"/>
      <c r="C10" s="209"/>
      <c r="D10" s="210"/>
      <c r="E10" s="211"/>
      <c r="F10" s="210"/>
      <c r="G10" s="210"/>
      <c r="H10" s="210"/>
      <c r="I10" s="211"/>
      <c r="J10" s="210"/>
      <c r="K10" s="210"/>
      <c r="L10" s="210"/>
      <c r="R10" s="115"/>
      <c r="S10" s="115"/>
      <c r="T10" s="115"/>
      <c r="U10" s="115"/>
      <c r="W10" s="113"/>
      <c r="X10" s="113"/>
      <c r="Y10" s="113"/>
      <c r="Z10" s="113"/>
      <c r="AC10" s="144"/>
      <c r="AD10" s="144"/>
      <c r="AE10" s="145"/>
      <c r="AF10" s="144"/>
      <c r="AH10" s="115"/>
      <c r="AI10" s="115"/>
      <c r="AJ10" s="115"/>
      <c r="AK10" s="115"/>
    </row>
    <row r="11" spans="1:37" ht="12.75">
      <c r="A11" s="3" t="s">
        <v>52</v>
      </c>
      <c r="B11" s="212">
        <v>281.3837426799304</v>
      </c>
      <c r="C11" s="213">
        <v>343.58349481007434</v>
      </c>
      <c r="D11" s="214">
        <f>N11/Tbl11!C11</f>
        <v>452.86201710278385</v>
      </c>
      <c r="E11" s="215"/>
      <c r="F11" s="216">
        <v>10.890109652208741</v>
      </c>
      <c r="G11" s="217">
        <v>36.54339692060695</v>
      </c>
      <c r="H11" s="216">
        <f>O11/Tbl11!C11</f>
        <v>67.17418750627138</v>
      </c>
      <c r="I11" s="215"/>
      <c r="J11" s="216">
        <v>9.310140393795395</v>
      </c>
      <c r="K11" s="216">
        <v>33.66497162543342</v>
      </c>
      <c r="L11" s="216">
        <f>P11/Tbl11!C11</f>
        <v>95.36909569308641</v>
      </c>
      <c r="N11" s="45">
        <f aca="true" t="shared" si="0" ref="N11:P15">R11+W11</f>
        <v>4061855.2899999996</v>
      </c>
      <c r="O11" s="45">
        <f t="shared" si="0"/>
        <v>602505.44</v>
      </c>
      <c r="P11" s="45">
        <f t="shared" si="0"/>
        <v>855394.03</v>
      </c>
      <c r="R11" s="115">
        <f>S11+T11+U11</f>
        <v>3909032.3099999996</v>
      </c>
      <c r="S11" s="90">
        <f aca="true" t="shared" si="1" ref="S11:U15">AI11-AD11</f>
        <v>602505.44</v>
      </c>
      <c r="T11" s="90">
        <f t="shared" si="1"/>
        <v>855394.03</v>
      </c>
      <c r="U11" s="115">
        <f t="shared" si="1"/>
        <v>2451132.84</v>
      </c>
      <c r="W11" s="115">
        <f>X11+Y11+Z11</f>
        <v>152822.97999999998</v>
      </c>
      <c r="X11" s="115">
        <v>0</v>
      </c>
      <c r="Y11" s="115">
        <v>0</v>
      </c>
      <c r="Z11" s="115">
        <v>152822.97999999998</v>
      </c>
      <c r="AC11" s="115">
        <f>AD11+AE11+AF11</f>
        <v>26190.91</v>
      </c>
      <c r="AD11" s="190">
        <v>0</v>
      </c>
      <c r="AE11" s="190">
        <v>0</v>
      </c>
      <c r="AF11" s="190">
        <v>26190.91</v>
      </c>
      <c r="AG11" s="151"/>
      <c r="AH11" s="115">
        <f>SUM(AI11:AK11)</f>
        <v>3935223.2199999997</v>
      </c>
      <c r="AI11" s="191">
        <v>602505.44</v>
      </c>
      <c r="AJ11" s="197">
        <v>855394.03</v>
      </c>
      <c r="AK11" s="190">
        <v>2477323.75</v>
      </c>
    </row>
    <row r="12" spans="1:37" ht="12.75">
      <c r="A12" s="3" t="s">
        <v>53</v>
      </c>
      <c r="B12" s="212">
        <v>230.00973248573422</v>
      </c>
      <c r="C12" s="213">
        <v>213.30055680822142</v>
      </c>
      <c r="D12" s="214">
        <f>N12/Tbl11!C12</f>
        <v>193.5784796664066</v>
      </c>
      <c r="E12" s="215"/>
      <c r="F12" s="216">
        <v>29.075762648123227</v>
      </c>
      <c r="G12" s="217">
        <v>20.344312393449805</v>
      </c>
      <c r="H12" s="216">
        <f>O12/Tbl11!C12</f>
        <v>19.140594241645076</v>
      </c>
      <c r="I12" s="215"/>
      <c r="J12" s="216">
        <v>21.730657035107964</v>
      </c>
      <c r="K12" s="216">
        <v>18.673937650289155</v>
      </c>
      <c r="L12" s="216">
        <f>P12/Tbl11!C12</f>
        <v>10.73591786749709</v>
      </c>
      <c r="N12" s="45">
        <f t="shared" si="0"/>
        <v>14093600.209999995</v>
      </c>
      <c r="O12" s="45">
        <f t="shared" si="0"/>
        <v>1393542.73</v>
      </c>
      <c r="P12" s="45">
        <f t="shared" si="0"/>
        <v>781635.1</v>
      </c>
      <c r="R12" s="115">
        <f>S12+T12+U12</f>
        <v>12997569.209999995</v>
      </c>
      <c r="S12" s="90">
        <f t="shared" si="1"/>
        <v>1355142.48</v>
      </c>
      <c r="T12" s="90">
        <f t="shared" si="1"/>
        <v>781635.1</v>
      </c>
      <c r="U12" s="115">
        <f t="shared" si="1"/>
        <v>10860791.629999995</v>
      </c>
      <c r="W12" s="115">
        <f>X12+Y12+Z12</f>
        <v>1096031.0000000005</v>
      </c>
      <c r="X12" s="115">
        <v>38400.25</v>
      </c>
      <c r="Y12" s="115">
        <v>0</v>
      </c>
      <c r="Z12" s="115">
        <v>1057630.7500000005</v>
      </c>
      <c r="AC12" s="115">
        <f>AD12+AE12+AF12</f>
        <v>16862</v>
      </c>
      <c r="AD12" s="190">
        <v>0</v>
      </c>
      <c r="AE12" s="190">
        <v>0</v>
      </c>
      <c r="AF12" s="190">
        <v>16862</v>
      </c>
      <c r="AG12" s="151"/>
      <c r="AH12" s="115">
        <f>SUM(AI12:AK12)</f>
        <v>13014431.209999995</v>
      </c>
      <c r="AI12" s="191">
        <v>1355142.48</v>
      </c>
      <c r="AJ12" s="197">
        <v>781635.1</v>
      </c>
      <c r="AK12" s="190">
        <v>10877653.629999995</v>
      </c>
    </row>
    <row r="13" spans="1:37" ht="12.75">
      <c r="A13" s="3" t="s">
        <v>75</v>
      </c>
      <c r="B13" s="212">
        <v>343.45021421303653</v>
      </c>
      <c r="C13" s="213">
        <v>361.93131102228983</v>
      </c>
      <c r="D13" s="214">
        <f>N13/Tbl11!C13</f>
        <v>263.6452452442398</v>
      </c>
      <c r="E13" s="215"/>
      <c r="F13" s="216">
        <v>150.09929795108317</v>
      </c>
      <c r="G13" s="217">
        <v>164.62992021785814</v>
      </c>
      <c r="H13" s="216">
        <f>O13/Tbl11!C13</f>
        <v>69.45118574631049</v>
      </c>
      <c r="I13" s="215"/>
      <c r="J13" s="216">
        <v>0.22406873975679742</v>
      </c>
      <c r="K13" s="216">
        <v>3.427987216275582</v>
      </c>
      <c r="L13" s="216">
        <f>P13/Tbl11!C13</f>
        <v>0.7986829574823772</v>
      </c>
      <c r="N13" s="45">
        <f t="shared" si="0"/>
        <v>20998856.04</v>
      </c>
      <c r="O13" s="45">
        <f t="shared" si="0"/>
        <v>5531658.46</v>
      </c>
      <c r="P13" s="45">
        <f t="shared" si="0"/>
        <v>63613.62</v>
      </c>
      <c r="R13" s="115">
        <f>S13+T13+U13</f>
        <v>20547264.34</v>
      </c>
      <c r="S13" s="90">
        <f t="shared" si="1"/>
        <v>5412360.2</v>
      </c>
      <c r="T13" s="90">
        <f t="shared" si="1"/>
        <v>63613.62</v>
      </c>
      <c r="U13" s="115">
        <f t="shared" si="1"/>
        <v>15071290.52</v>
      </c>
      <c r="W13" s="115">
        <f>X13+Y13+Z13</f>
        <v>451591.7</v>
      </c>
      <c r="X13" s="115">
        <v>119298.26000000001</v>
      </c>
      <c r="Y13" s="115">
        <v>0</v>
      </c>
      <c r="Z13" s="115">
        <v>332293.44</v>
      </c>
      <c r="AC13" s="115">
        <f>AD13+AE13+AF13</f>
        <v>0</v>
      </c>
      <c r="AD13" s="190">
        <v>0</v>
      </c>
      <c r="AE13" s="190">
        <v>0</v>
      </c>
      <c r="AF13" s="190">
        <v>0</v>
      </c>
      <c r="AG13" s="151"/>
      <c r="AH13" s="115">
        <f>SUM(AI13:AK13)</f>
        <v>20547264.34</v>
      </c>
      <c r="AI13" s="191">
        <v>5412360.2</v>
      </c>
      <c r="AJ13" s="197">
        <v>63613.62</v>
      </c>
      <c r="AK13" s="190">
        <v>15071290.52</v>
      </c>
    </row>
    <row r="14" spans="1:37" ht="12.75">
      <c r="A14" s="3" t="s">
        <v>54</v>
      </c>
      <c r="B14" s="212">
        <v>269.9042035146356</v>
      </c>
      <c r="C14" s="213">
        <v>263.0859548154466</v>
      </c>
      <c r="D14" s="214">
        <f>N14/Tbl11!C14</f>
        <v>270.4421085993223</v>
      </c>
      <c r="E14" s="215"/>
      <c r="F14" s="216">
        <v>91.71795619790973</v>
      </c>
      <c r="G14" s="217">
        <v>52.21223282623634</v>
      </c>
      <c r="H14" s="216">
        <f>O14/Tbl11!C14</f>
        <v>79.75401293808204</v>
      </c>
      <c r="I14" s="215"/>
      <c r="J14" s="216">
        <v>15.034737444552839</v>
      </c>
      <c r="K14" s="216">
        <v>20.225150667835674</v>
      </c>
      <c r="L14" s="216">
        <f>P14/Tbl11!C14</f>
        <v>18.521292939345827</v>
      </c>
      <c r="N14" s="45">
        <f t="shared" si="0"/>
        <v>27391025.820000004</v>
      </c>
      <c r="O14" s="45">
        <f t="shared" si="0"/>
        <v>8077677.840000001</v>
      </c>
      <c r="P14" s="45">
        <f t="shared" si="0"/>
        <v>1875881</v>
      </c>
      <c r="R14" s="115">
        <f>S14+T14+U14</f>
        <v>25851747.880000003</v>
      </c>
      <c r="S14" s="90">
        <f t="shared" si="1"/>
        <v>7984320.69</v>
      </c>
      <c r="T14" s="90">
        <f t="shared" si="1"/>
        <v>1869810</v>
      </c>
      <c r="U14" s="115">
        <f t="shared" si="1"/>
        <v>15997617.190000001</v>
      </c>
      <c r="W14" s="115">
        <f>X14+Y14+Z14</f>
        <v>1539277.94</v>
      </c>
      <c r="X14" s="114">
        <v>93357.15</v>
      </c>
      <c r="Y14" s="115">
        <v>6071</v>
      </c>
      <c r="Z14" s="115">
        <v>1439849.79</v>
      </c>
      <c r="AC14" s="115">
        <f>AD14+AE14+AF14</f>
        <v>5121.8</v>
      </c>
      <c r="AD14" s="190">
        <v>0</v>
      </c>
      <c r="AE14" s="190">
        <v>0</v>
      </c>
      <c r="AF14" s="167">
        <v>5121.8</v>
      </c>
      <c r="AG14" s="151"/>
      <c r="AH14" s="115">
        <f>SUM(AI14:AK14)</f>
        <v>25856869.680000003</v>
      </c>
      <c r="AI14" s="191">
        <v>7984320.69</v>
      </c>
      <c r="AJ14" s="197">
        <v>1869810</v>
      </c>
      <c r="AK14" s="190">
        <v>16002738.990000002</v>
      </c>
    </row>
    <row r="15" spans="1:37" ht="12.75">
      <c r="A15" s="3" t="s">
        <v>55</v>
      </c>
      <c r="B15" s="212">
        <v>206.5853148177915</v>
      </c>
      <c r="C15" s="213">
        <v>209.38534035104212</v>
      </c>
      <c r="D15" s="214">
        <f>N15/Tbl11!C15</f>
        <v>175.1068463779694</v>
      </c>
      <c r="E15" s="215"/>
      <c r="F15" s="216">
        <v>75.15416140439505</v>
      </c>
      <c r="G15" s="217">
        <v>69.60127352616368</v>
      </c>
      <c r="H15" s="216">
        <f>O15/Tbl11!C15</f>
        <v>30.312495006931556</v>
      </c>
      <c r="I15" s="215"/>
      <c r="J15" s="216">
        <v>11.61841144457967</v>
      </c>
      <c r="K15" s="216">
        <v>11.64606722432388</v>
      </c>
      <c r="L15" s="216">
        <f>P15/Tbl11!C15</f>
        <v>13.891968208839495</v>
      </c>
      <c r="N15" s="45">
        <f t="shared" si="0"/>
        <v>2980948.9099999997</v>
      </c>
      <c r="O15" s="45">
        <f t="shared" si="0"/>
        <v>516027.79</v>
      </c>
      <c r="P15" s="45">
        <f t="shared" si="0"/>
        <v>236491.31</v>
      </c>
      <c r="R15" s="115">
        <f>S15+T15+U15</f>
        <v>2581712.07</v>
      </c>
      <c r="S15" s="90">
        <f t="shared" si="1"/>
        <v>453268.22</v>
      </c>
      <c r="T15" s="90">
        <f t="shared" si="1"/>
        <v>232240.59</v>
      </c>
      <c r="U15" s="115">
        <f t="shared" si="1"/>
        <v>1896203.26</v>
      </c>
      <c r="W15" s="115">
        <f>X15+Y15+Z15</f>
        <v>399236.84</v>
      </c>
      <c r="X15" s="147">
        <v>62759.57</v>
      </c>
      <c r="Y15" s="115">
        <v>4250.72</v>
      </c>
      <c r="Z15" s="115">
        <v>332226.55000000005</v>
      </c>
      <c r="AC15" s="115">
        <f>AD15+AE15+AF15</f>
        <v>20753.739999999998</v>
      </c>
      <c r="AD15" s="190">
        <v>0</v>
      </c>
      <c r="AE15" s="190">
        <v>0</v>
      </c>
      <c r="AF15" s="190">
        <v>20753.739999999998</v>
      </c>
      <c r="AG15" s="151"/>
      <c r="AH15" s="115">
        <f>SUM(AI15:AK15)</f>
        <v>2602465.81</v>
      </c>
      <c r="AI15" s="191">
        <v>453268.22</v>
      </c>
      <c r="AJ15" s="197">
        <v>232240.59</v>
      </c>
      <c r="AK15" s="190">
        <v>1916957</v>
      </c>
    </row>
    <row r="16" spans="2:37" ht="12.75">
      <c r="B16" s="212"/>
      <c r="C16" s="213"/>
      <c r="D16" s="214"/>
      <c r="E16" s="210"/>
      <c r="F16" s="218"/>
      <c r="G16" s="217"/>
      <c r="H16" s="218"/>
      <c r="I16" s="210"/>
      <c r="J16" s="218"/>
      <c r="K16" s="210"/>
      <c r="L16" s="218"/>
      <c r="R16" s="115"/>
      <c r="S16" s="115"/>
      <c r="T16" s="115"/>
      <c r="U16" s="115"/>
      <c r="W16" s="115"/>
      <c r="X16" s="147"/>
      <c r="Y16" s="115"/>
      <c r="Z16" s="115"/>
      <c r="AC16" s="115"/>
      <c r="AD16" s="190"/>
      <c r="AE16" s="190"/>
      <c r="AF16" s="190"/>
      <c r="AG16" s="151"/>
      <c r="AH16" s="115"/>
      <c r="AI16" s="190"/>
      <c r="AJ16" s="190"/>
      <c r="AK16" s="190"/>
    </row>
    <row r="17" spans="1:37" ht="12.75">
      <c r="A17" s="3" t="s">
        <v>56</v>
      </c>
      <c r="B17" s="212">
        <v>252.82322339465588</v>
      </c>
      <c r="C17" s="213">
        <v>335.5210138971907</v>
      </c>
      <c r="D17" s="214">
        <f>N17/Tbl11!C17</f>
        <v>236.0986102809325</v>
      </c>
      <c r="E17" s="215"/>
      <c r="F17" s="216">
        <v>72.73069259525256</v>
      </c>
      <c r="G17" s="217">
        <v>115.64852248953977</v>
      </c>
      <c r="H17" s="216">
        <f>O17/Tbl11!C17</f>
        <v>41.57431074417215</v>
      </c>
      <c r="I17" s="215"/>
      <c r="J17" s="216">
        <v>16.75842586965729</v>
      </c>
      <c r="K17" s="216">
        <v>18.408033846383745</v>
      </c>
      <c r="L17" s="216">
        <f>P17/Tbl11!C17</f>
        <v>25.831978481769283</v>
      </c>
      <c r="N17" s="45">
        <f aca="true" t="shared" si="2" ref="N17:P21">R17+W17</f>
        <v>1263977.52</v>
      </c>
      <c r="O17" s="45">
        <f t="shared" si="2"/>
        <v>222572.23</v>
      </c>
      <c r="P17" s="45">
        <f t="shared" si="2"/>
        <v>138294.08000000002</v>
      </c>
      <c r="R17" s="115">
        <f>S17+T17+U17</f>
        <v>1000272.04</v>
      </c>
      <c r="S17" s="90">
        <f aca="true" t="shared" si="3" ref="S17:U21">AI17-AD17</f>
        <v>222572.23</v>
      </c>
      <c r="T17" s="90">
        <f t="shared" si="3"/>
        <v>103436.77</v>
      </c>
      <c r="U17" s="115">
        <f t="shared" si="3"/>
        <v>674263.04</v>
      </c>
      <c r="W17" s="115">
        <f>X17+Y17+Z17</f>
        <v>263705.48</v>
      </c>
      <c r="X17" s="147">
        <v>0</v>
      </c>
      <c r="Y17" s="115">
        <v>34857.31</v>
      </c>
      <c r="Z17" s="114">
        <v>228848.17</v>
      </c>
      <c r="AC17" s="115">
        <f>AD17+AE17+AF17</f>
        <v>0</v>
      </c>
      <c r="AD17" s="190">
        <v>0</v>
      </c>
      <c r="AE17" s="190">
        <v>0</v>
      </c>
      <c r="AF17" s="190">
        <v>0</v>
      </c>
      <c r="AG17" s="151"/>
      <c r="AH17" s="115">
        <f>SUM(AI17:AK17)</f>
        <v>1000272.04</v>
      </c>
      <c r="AI17" s="197">
        <v>222572.23</v>
      </c>
      <c r="AJ17" s="197">
        <v>103436.77</v>
      </c>
      <c r="AK17" s="190">
        <v>674263.04</v>
      </c>
    </row>
    <row r="18" spans="1:37" ht="12.75">
      <c r="A18" s="3" t="s">
        <v>57</v>
      </c>
      <c r="B18" s="212">
        <v>288.43636719893334</v>
      </c>
      <c r="C18" s="213">
        <v>254.13218147215207</v>
      </c>
      <c r="D18" s="214">
        <f>N18/Tbl11!C18</f>
        <v>323.2604745125506</v>
      </c>
      <c r="E18" s="215"/>
      <c r="F18" s="216">
        <v>64.34330247666577</v>
      </c>
      <c r="G18" s="217">
        <v>52.334042503389504</v>
      </c>
      <c r="H18" s="216">
        <f>O18/Tbl11!C18</f>
        <v>61.14570671832997</v>
      </c>
      <c r="I18" s="215"/>
      <c r="J18" s="216">
        <v>15.419453545961991</v>
      </c>
      <c r="K18" s="216">
        <v>18.031212605173653</v>
      </c>
      <c r="L18" s="216">
        <f>P18/Tbl11!C18</f>
        <v>43.95956290253173</v>
      </c>
      <c r="N18" s="45">
        <f t="shared" si="2"/>
        <v>8976797.91</v>
      </c>
      <c r="O18" s="45">
        <f t="shared" si="2"/>
        <v>1697988.76</v>
      </c>
      <c r="P18" s="45">
        <f t="shared" si="2"/>
        <v>1220737.28</v>
      </c>
      <c r="R18" s="115">
        <f>S18+T18+U18</f>
        <v>8471676.43</v>
      </c>
      <c r="S18" s="90">
        <f t="shared" si="3"/>
        <v>1696760.56</v>
      </c>
      <c r="T18" s="90">
        <f t="shared" si="3"/>
        <v>1219755.28</v>
      </c>
      <c r="U18" s="115">
        <f t="shared" si="3"/>
        <v>5555160.59</v>
      </c>
      <c r="W18" s="115">
        <f>X18+Y18+Z18</f>
        <v>505121.4799999999</v>
      </c>
      <c r="X18" s="115">
        <v>1228.2</v>
      </c>
      <c r="Y18" s="114">
        <v>982</v>
      </c>
      <c r="Z18" s="115">
        <v>502911.2799999999</v>
      </c>
      <c r="AC18" s="115">
        <f>AD18+AE18+AF18</f>
        <v>0</v>
      </c>
      <c r="AD18" s="190">
        <v>0</v>
      </c>
      <c r="AE18" s="190">
        <v>0</v>
      </c>
      <c r="AF18" s="190">
        <v>0</v>
      </c>
      <c r="AG18" s="151"/>
      <c r="AH18" s="115">
        <f>SUM(AI18:AK18)</f>
        <v>8471676.43</v>
      </c>
      <c r="AI18" s="191">
        <v>1696760.56</v>
      </c>
      <c r="AJ18" s="197">
        <v>1219755.28</v>
      </c>
      <c r="AK18" s="190">
        <v>5555160.59</v>
      </c>
    </row>
    <row r="19" spans="1:37" ht="12.75">
      <c r="A19" s="3" t="s">
        <v>58</v>
      </c>
      <c r="B19" s="212">
        <v>203.81224873701134</v>
      </c>
      <c r="C19" s="213">
        <v>214.14953213713713</v>
      </c>
      <c r="D19" s="214">
        <f>N19/Tbl11!C19</f>
        <v>225.45964248117284</v>
      </c>
      <c r="E19" s="215"/>
      <c r="F19" s="216">
        <v>43.80856054338487</v>
      </c>
      <c r="G19" s="217">
        <v>38.53306772604789</v>
      </c>
      <c r="H19" s="216">
        <f>O19/Tbl11!C19</f>
        <v>86.656642325755</v>
      </c>
      <c r="I19" s="215"/>
      <c r="J19" s="216">
        <v>12.665907661082242</v>
      </c>
      <c r="K19" s="216">
        <v>13.249646105837313</v>
      </c>
      <c r="L19" s="216">
        <f>P19/Tbl11!C19</f>
        <v>11.421671920174877</v>
      </c>
      <c r="N19" s="45">
        <f t="shared" si="2"/>
        <v>3575291.57</v>
      </c>
      <c r="O19" s="45">
        <f t="shared" si="2"/>
        <v>1374182.8</v>
      </c>
      <c r="P19" s="45">
        <f t="shared" si="2"/>
        <v>181122.47</v>
      </c>
      <c r="R19" s="115">
        <f>S19+T19+U19</f>
        <v>3337872.5</v>
      </c>
      <c r="S19" s="90">
        <f t="shared" si="3"/>
        <v>1348259.4200000002</v>
      </c>
      <c r="T19" s="90">
        <f t="shared" si="3"/>
        <v>181122.47</v>
      </c>
      <c r="U19" s="115">
        <f t="shared" si="3"/>
        <v>1808490.6099999996</v>
      </c>
      <c r="W19" s="115">
        <f>X19+Y19+Z19</f>
        <v>237419.07000000004</v>
      </c>
      <c r="X19" s="115">
        <v>25923.38</v>
      </c>
      <c r="Y19" s="115">
        <v>0</v>
      </c>
      <c r="Z19" s="115">
        <v>211495.69000000003</v>
      </c>
      <c r="AC19" s="115">
        <f>AD19+AE19+AF19</f>
        <v>0</v>
      </c>
      <c r="AD19" s="190">
        <v>0</v>
      </c>
      <c r="AE19" s="190">
        <v>0</v>
      </c>
      <c r="AF19" s="190">
        <v>0</v>
      </c>
      <c r="AG19" s="151"/>
      <c r="AH19" s="115">
        <f>SUM(AI19:AK19)</f>
        <v>3337872.5</v>
      </c>
      <c r="AI19" s="191">
        <v>1348259.4200000002</v>
      </c>
      <c r="AJ19" s="197">
        <v>181122.47</v>
      </c>
      <c r="AK19" s="190">
        <v>1808490.6099999996</v>
      </c>
    </row>
    <row r="20" spans="1:37" ht="12.75">
      <c r="A20" s="3" t="s">
        <v>59</v>
      </c>
      <c r="B20" s="212">
        <v>418.2647259496897</v>
      </c>
      <c r="C20" s="213">
        <v>370.0649052383195</v>
      </c>
      <c r="D20" s="214">
        <f>N20/Tbl11!C20</f>
        <v>303.13665476481725</v>
      </c>
      <c r="E20" s="215"/>
      <c r="F20" s="216">
        <v>74.6481649998531</v>
      </c>
      <c r="G20" s="217">
        <v>54.60733764401298</v>
      </c>
      <c r="H20" s="216">
        <f>O20/Tbl11!C20</f>
        <v>18.66522241290822</v>
      </c>
      <c r="I20" s="215"/>
      <c r="J20" s="216">
        <v>21.609556767180045</v>
      </c>
      <c r="K20" s="216">
        <v>18.82144423173807</v>
      </c>
      <c r="L20" s="216">
        <f>P20/Tbl11!C20</f>
        <v>8.333585539524913</v>
      </c>
      <c r="N20" s="45">
        <f t="shared" si="2"/>
        <v>7995208.949999999</v>
      </c>
      <c r="O20" s="45">
        <f t="shared" si="2"/>
        <v>492293.99000000005</v>
      </c>
      <c r="P20" s="45">
        <f t="shared" si="2"/>
        <v>219797.76</v>
      </c>
      <c r="R20" s="115">
        <f>S20+T20+U20</f>
        <v>7623123.239999999</v>
      </c>
      <c r="S20" s="90">
        <f t="shared" si="3"/>
        <v>476210.28</v>
      </c>
      <c r="T20" s="90">
        <f t="shared" si="3"/>
        <v>219797.76</v>
      </c>
      <c r="U20" s="115">
        <f t="shared" si="3"/>
        <v>6927115.199999999</v>
      </c>
      <c r="W20" s="115">
        <f>X20+Y20+Z20</f>
        <v>372085.7100000001</v>
      </c>
      <c r="X20" s="115">
        <v>16083.71</v>
      </c>
      <c r="Y20" s="115">
        <v>0</v>
      </c>
      <c r="Z20" s="115">
        <v>356002.00000000006</v>
      </c>
      <c r="AC20" s="115">
        <f>AD20+AE20+AF20</f>
        <v>52921.18</v>
      </c>
      <c r="AD20" s="190">
        <v>0</v>
      </c>
      <c r="AE20" s="190">
        <v>0</v>
      </c>
      <c r="AF20" s="190">
        <v>52921.18</v>
      </c>
      <c r="AG20" s="151"/>
      <c r="AH20" s="115">
        <f>SUM(AI20:AK20)</f>
        <v>7676044.419999999</v>
      </c>
      <c r="AI20" s="191">
        <v>476210.28</v>
      </c>
      <c r="AJ20" s="197">
        <v>219797.76</v>
      </c>
      <c r="AK20" s="190">
        <v>6980036.379999999</v>
      </c>
    </row>
    <row r="21" spans="1:37" ht="12.75">
      <c r="A21" s="3" t="s">
        <v>60</v>
      </c>
      <c r="B21" s="212">
        <v>364.3477326494064</v>
      </c>
      <c r="C21" s="213">
        <v>368.867949065294</v>
      </c>
      <c r="D21" s="214">
        <f>N21/Tbl11!C21</f>
        <v>290.24520003612395</v>
      </c>
      <c r="E21" s="215"/>
      <c r="F21" s="216">
        <v>100.32517632492429</v>
      </c>
      <c r="G21" s="217">
        <v>84.73690508443963</v>
      </c>
      <c r="H21" s="216">
        <f>O21/Tbl11!C21</f>
        <v>100.19487717872303</v>
      </c>
      <c r="I21" s="215"/>
      <c r="J21" s="216">
        <v>3.845762674390325</v>
      </c>
      <c r="K21" s="216">
        <v>4.238295854781902</v>
      </c>
      <c r="L21" s="216">
        <f>P21/Tbl11!C21</f>
        <v>2.852047773864355</v>
      </c>
      <c r="N21" s="45">
        <f t="shared" si="2"/>
        <v>1285554.04</v>
      </c>
      <c r="O21" s="45">
        <f t="shared" si="2"/>
        <v>443783.15</v>
      </c>
      <c r="P21" s="45">
        <f t="shared" si="2"/>
        <v>12632.29</v>
      </c>
      <c r="R21" s="115">
        <f>S21+T21+U21</f>
        <v>1185623.3800000001</v>
      </c>
      <c r="S21" s="90">
        <f t="shared" si="3"/>
        <v>443783.15</v>
      </c>
      <c r="T21" s="90">
        <f t="shared" si="3"/>
        <v>12632.29</v>
      </c>
      <c r="U21" s="115">
        <f t="shared" si="3"/>
        <v>729207.9400000001</v>
      </c>
      <c r="W21" s="115">
        <f>X21+Y21+Z21</f>
        <v>99930.66</v>
      </c>
      <c r="X21" s="115">
        <v>0</v>
      </c>
      <c r="Y21" s="147">
        <v>0</v>
      </c>
      <c r="Z21" s="115">
        <v>99930.66</v>
      </c>
      <c r="AC21" s="115">
        <f>AD21+AE21+AF21</f>
        <v>770.33</v>
      </c>
      <c r="AD21" s="190">
        <v>0</v>
      </c>
      <c r="AE21" s="190">
        <v>0</v>
      </c>
      <c r="AF21" s="190">
        <v>770.33</v>
      </c>
      <c r="AG21" s="151"/>
      <c r="AH21" s="115">
        <f>SUM(AI21:AK21)</f>
        <v>1186393.71</v>
      </c>
      <c r="AI21" s="168">
        <v>443783.15</v>
      </c>
      <c r="AJ21" s="197">
        <v>12632.29</v>
      </c>
      <c r="AK21" s="190">
        <v>729978.27</v>
      </c>
    </row>
    <row r="22" spans="2:37" ht="12.75">
      <c r="B22" s="212"/>
      <c r="C22" s="213"/>
      <c r="D22" s="214"/>
      <c r="E22" s="215"/>
      <c r="F22" s="218"/>
      <c r="G22" s="217"/>
      <c r="H22" s="218"/>
      <c r="I22" s="215"/>
      <c r="J22" s="218"/>
      <c r="K22" s="210"/>
      <c r="L22" s="218"/>
      <c r="R22" s="115"/>
      <c r="S22" s="115"/>
      <c r="T22" s="115"/>
      <c r="U22" s="115"/>
      <c r="W22" s="115"/>
      <c r="X22" s="115"/>
      <c r="Y22" s="147"/>
      <c r="Z22" s="115"/>
      <c r="AC22" s="115"/>
      <c r="AD22" s="190"/>
      <c r="AE22" s="190"/>
      <c r="AF22" s="190"/>
      <c r="AG22" s="151"/>
      <c r="AH22" s="115"/>
      <c r="AI22" s="190"/>
      <c r="AJ22" s="190"/>
      <c r="AK22" s="190"/>
    </row>
    <row r="23" spans="1:37" ht="12.75">
      <c r="A23" s="3" t="s">
        <v>61</v>
      </c>
      <c r="B23" s="212">
        <v>273.744743846043</v>
      </c>
      <c r="C23" s="213">
        <v>291.82451131912006</v>
      </c>
      <c r="D23" s="214">
        <f>N23/Tbl11!C23</f>
        <v>264.87209082261177</v>
      </c>
      <c r="E23" s="215"/>
      <c r="F23" s="216">
        <v>64.00125501727321</v>
      </c>
      <c r="G23" s="217">
        <v>88.4154707540504</v>
      </c>
      <c r="H23" s="216">
        <f>O23/Tbl11!C23</f>
        <v>96.41600731055111</v>
      </c>
      <c r="I23" s="215"/>
      <c r="J23" s="216">
        <v>18.165708322044246</v>
      </c>
      <c r="K23" s="216">
        <v>19.521078506030957</v>
      </c>
      <c r="L23" s="216">
        <f>P23/Tbl11!C23</f>
        <v>23.646254466102565</v>
      </c>
      <c r="N23" s="45">
        <f aca="true" t="shared" si="4" ref="N23:P27">R23+W23</f>
        <v>10608577.52</v>
      </c>
      <c r="O23" s="45">
        <f t="shared" si="4"/>
        <v>3861624.9999999995</v>
      </c>
      <c r="P23" s="45">
        <f t="shared" si="4"/>
        <v>947072.6900000001</v>
      </c>
      <c r="R23" s="115">
        <f>S23+T23+U23</f>
        <v>10030134.26</v>
      </c>
      <c r="S23" s="90">
        <f aca="true" t="shared" si="5" ref="S23:U27">AI23-AD23</f>
        <v>3760904.4099999997</v>
      </c>
      <c r="T23" s="90">
        <f t="shared" si="5"/>
        <v>939344.53</v>
      </c>
      <c r="U23" s="115">
        <f t="shared" si="5"/>
        <v>5329885.32</v>
      </c>
      <c r="W23" s="115">
        <f>X23+Y23+Z23</f>
        <v>578443.26</v>
      </c>
      <c r="X23" s="115">
        <v>100720.59</v>
      </c>
      <c r="Y23" s="147">
        <v>7728.16</v>
      </c>
      <c r="Z23" s="115">
        <v>469994.50999999995</v>
      </c>
      <c r="AC23" s="115">
        <f>AD23+AE23+AF23</f>
        <v>106425.31999999999</v>
      </c>
      <c r="AD23" s="190">
        <v>73890.01</v>
      </c>
      <c r="AE23" s="190">
        <v>0</v>
      </c>
      <c r="AF23" s="190">
        <v>32535.31</v>
      </c>
      <c r="AG23" s="151"/>
      <c r="AH23" s="115">
        <f>SUM(AI23:AK23)</f>
        <v>10136559.579999998</v>
      </c>
      <c r="AI23" s="191">
        <v>3834794.4199999995</v>
      </c>
      <c r="AJ23" s="197">
        <v>939344.53</v>
      </c>
      <c r="AK23" s="190">
        <v>5362420.63</v>
      </c>
    </row>
    <row r="24" spans="1:37" ht="12.75">
      <c r="A24" s="3" t="s">
        <v>62</v>
      </c>
      <c r="B24" s="212">
        <v>254.65420018749865</v>
      </c>
      <c r="C24" s="213">
        <v>326.8425818751277</v>
      </c>
      <c r="D24" s="214">
        <f>N24/Tbl11!C24</f>
        <v>195.270370622546</v>
      </c>
      <c r="E24" s="215"/>
      <c r="F24" s="216">
        <v>118.96983670176814</v>
      </c>
      <c r="G24" s="217">
        <v>149.6046594493997</v>
      </c>
      <c r="H24" s="216">
        <f>O24/Tbl11!C24</f>
        <v>45.09188170944826</v>
      </c>
      <c r="I24" s="215"/>
      <c r="J24" s="216">
        <v>13.865853445832517</v>
      </c>
      <c r="K24" s="216">
        <v>12.465395701413948</v>
      </c>
      <c r="L24" s="216">
        <f>P24/Tbl11!C24</f>
        <v>13.048308027507318</v>
      </c>
      <c r="N24" s="45">
        <f t="shared" si="4"/>
        <v>860380.78</v>
      </c>
      <c r="O24" s="45">
        <f t="shared" si="4"/>
        <v>198679.34</v>
      </c>
      <c r="P24" s="45">
        <f t="shared" si="4"/>
        <v>57492.15</v>
      </c>
      <c r="R24" s="115">
        <f>S24+T24+U24</f>
        <v>739818.64</v>
      </c>
      <c r="S24" s="90">
        <f t="shared" si="5"/>
        <v>176903.19</v>
      </c>
      <c r="T24" s="90">
        <f t="shared" si="5"/>
        <v>57492.15</v>
      </c>
      <c r="U24" s="115">
        <f t="shared" si="5"/>
        <v>505423.30000000005</v>
      </c>
      <c r="W24" s="115">
        <f>X24+Y24+Z24</f>
        <v>120562.14</v>
      </c>
      <c r="X24" s="147">
        <v>21776.149999999998</v>
      </c>
      <c r="Y24" s="147"/>
      <c r="Z24" s="115">
        <v>98785.99</v>
      </c>
      <c r="AC24" s="115">
        <f>AD24+AE24+AF24</f>
        <v>0</v>
      </c>
      <c r="AD24" s="190">
        <v>0</v>
      </c>
      <c r="AE24" s="190">
        <v>0</v>
      </c>
      <c r="AF24" s="190">
        <v>0</v>
      </c>
      <c r="AG24" s="151"/>
      <c r="AH24" s="115">
        <f>SUM(AI24:AK24)</f>
        <v>739818.64</v>
      </c>
      <c r="AI24" s="191">
        <v>176903.19</v>
      </c>
      <c r="AJ24" s="197">
        <v>57492.15</v>
      </c>
      <c r="AK24" s="190">
        <v>505423.30000000005</v>
      </c>
    </row>
    <row r="25" spans="1:37" ht="12.75">
      <c r="A25" s="3" t="s">
        <v>63</v>
      </c>
      <c r="B25" s="212">
        <v>291.0996340205174</v>
      </c>
      <c r="C25" s="213">
        <v>276.92696599479564</v>
      </c>
      <c r="D25" s="214">
        <f>N25/Tbl11!C25</f>
        <v>239.2152101099779</v>
      </c>
      <c r="E25" s="215"/>
      <c r="F25" s="216">
        <v>75.41419544825398</v>
      </c>
      <c r="G25" s="217">
        <v>64.82019193599021</v>
      </c>
      <c r="H25" s="216">
        <f>O25/Tbl11!C25</f>
        <v>65.11182074558751</v>
      </c>
      <c r="I25" s="215"/>
      <c r="J25" s="216">
        <v>41.86638322214503</v>
      </c>
      <c r="K25" s="216">
        <v>33.786309967024785</v>
      </c>
      <c r="L25" s="216">
        <f>P25/Tbl11!C25</f>
        <v>26.327019440069943</v>
      </c>
      <c r="N25" s="45">
        <f t="shared" si="4"/>
        <v>9220334.979999999</v>
      </c>
      <c r="O25" s="45">
        <f t="shared" si="4"/>
        <v>2509676.5299999993</v>
      </c>
      <c r="P25" s="45">
        <f t="shared" si="4"/>
        <v>1014751.2699999999</v>
      </c>
      <c r="R25" s="115">
        <f>S25+T25+U25</f>
        <v>8825846.12</v>
      </c>
      <c r="S25" s="90">
        <f t="shared" si="5"/>
        <v>2475164.2099999995</v>
      </c>
      <c r="T25" s="90">
        <f t="shared" si="5"/>
        <v>1008190.82</v>
      </c>
      <c r="U25" s="115">
        <f t="shared" si="5"/>
        <v>5342491.09</v>
      </c>
      <c r="W25" s="115">
        <f>X25+Y25+Z25</f>
        <v>394488.8599999999</v>
      </c>
      <c r="X25" s="147">
        <v>34512.32</v>
      </c>
      <c r="Y25" s="147">
        <v>6560.45</v>
      </c>
      <c r="Z25" s="115">
        <v>353416.0899999999</v>
      </c>
      <c r="AC25" s="115">
        <f>AD25+AE25+AF25</f>
        <v>0</v>
      </c>
      <c r="AD25" s="190">
        <v>0</v>
      </c>
      <c r="AE25" s="190">
        <v>0</v>
      </c>
      <c r="AF25" s="190">
        <v>0</v>
      </c>
      <c r="AG25" s="151"/>
      <c r="AH25" s="115">
        <f>SUM(AI25:AK25)</f>
        <v>8825846.12</v>
      </c>
      <c r="AI25" s="191">
        <v>2475164.2099999995</v>
      </c>
      <c r="AJ25" s="197">
        <v>1008190.82</v>
      </c>
      <c r="AK25" s="190">
        <v>5342491.09</v>
      </c>
    </row>
    <row r="26" spans="1:37" ht="12.75">
      <c r="A26" s="3" t="s">
        <v>64</v>
      </c>
      <c r="B26" s="212">
        <v>210.44010840919697</v>
      </c>
      <c r="C26" s="213">
        <v>292.1644065517552</v>
      </c>
      <c r="D26" s="214">
        <f>N26/Tbl11!C26</f>
        <v>282.5837002797467</v>
      </c>
      <c r="E26" s="215"/>
      <c r="F26" s="216">
        <v>71.0868295483579</v>
      </c>
      <c r="G26" s="217">
        <v>73.3959025749437</v>
      </c>
      <c r="H26" s="216">
        <f>O26/Tbl11!C26</f>
        <v>61.183301537039895</v>
      </c>
      <c r="I26" s="215"/>
      <c r="J26" s="216">
        <v>20.36504949152699</v>
      </c>
      <c r="K26" s="216">
        <v>21.593130787405634</v>
      </c>
      <c r="L26" s="216">
        <f>P26/Tbl11!C26</f>
        <v>13.669959529232875</v>
      </c>
      <c r="N26" s="45">
        <f t="shared" si="4"/>
        <v>13975304.06</v>
      </c>
      <c r="O26" s="45">
        <f t="shared" si="4"/>
        <v>3025847.71</v>
      </c>
      <c r="P26" s="45">
        <f t="shared" si="4"/>
        <v>676054</v>
      </c>
      <c r="R26" s="115">
        <f>S26+T26+U26</f>
        <v>13307571.790000001</v>
      </c>
      <c r="S26" s="90">
        <f t="shared" si="5"/>
        <v>2962079.92</v>
      </c>
      <c r="T26" s="90">
        <f t="shared" si="5"/>
        <v>621383</v>
      </c>
      <c r="U26" s="115">
        <f t="shared" si="5"/>
        <v>9724108.870000001</v>
      </c>
      <c r="W26" s="115">
        <f>X26+Y26+Z26</f>
        <v>667732.27</v>
      </c>
      <c r="X26" s="147">
        <v>63767.79</v>
      </c>
      <c r="Y26" s="147">
        <v>54671</v>
      </c>
      <c r="Z26" s="115">
        <v>549293.48</v>
      </c>
      <c r="AC26" s="115">
        <f>AD26+AE26+AF26</f>
        <v>0</v>
      </c>
      <c r="AD26" s="190">
        <v>0</v>
      </c>
      <c r="AE26" s="190">
        <v>0</v>
      </c>
      <c r="AF26" s="190">
        <v>0</v>
      </c>
      <c r="AG26" s="151"/>
      <c r="AH26" s="115">
        <f>SUM(AI26:AK26)</f>
        <v>13307571.790000001</v>
      </c>
      <c r="AI26" s="191">
        <v>2962079.92</v>
      </c>
      <c r="AJ26" s="197">
        <v>621383</v>
      </c>
      <c r="AK26" s="190">
        <v>9724108.870000001</v>
      </c>
    </row>
    <row r="27" spans="1:37" ht="12.75">
      <c r="A27" s="3" t="s">
        <v>65</v>
      </c>
      <c r="B27" s="212">
        <v>315.55200634505945</v>
      </c>
      <c r="C27" s="213">
        <v>252.17943958740247</v>
      </c>
      <c r="D27" s="214">
        <f>N27/Tbl11!C27</f>
        <v>335.78380634180934</v>
      </c>
      <c r="E27" s="215"/>
      <c r="F27" s="216">
        <v>98.08675067370712</v>
      </c>
      <c r="G27" s="217">
        <v>150.558385733594</v>
      </c>
      <c r="H27" s="216">
        <f>O27/Tbl11!C27</f>
        <v>224.62937927377158</v>
      </c>
      <c r="I27" s="215"/>
      <c r="J27" s="216">
        <v>2.504220368693568</v>
      </c>
      <c r="K27" s="216">
        <v>19.29979829818122</v>
      </c>
      <c r="L27" s="216">
        <f>P27/Tbl11!C27</f>
        <v>16.65587164145762</v>
      </c>
      <c r="N27" s="45">
        <f t="shared" si="4"/>
        <v>716688.44</v>
      </c>
      <c r="O27" s="45">
        <f t="shared" si="4"/>
        <v>479443.25</v>
      </c>
      <c r="P27" s="45">
        <f t="shared" si="4"/>
        <v>35549.87</v>
      </c>
      <c r="R27" s="115">
        <f>S27+T27+U27</f>
        <v>660150.49</v>
      </c>
      <c r="S27" s="90">
        <f t="shared" si="5"/>
        <v>479443.25</v>
      </c>
      <c r="T27" s="90">
        <f t="shared" si="5"/>
        <v>35549.87</v>
      </c>
      <c r="U27" s="115">
        <f t="shared" si="5"/>
        <v>145157.37</v>
      </c>
      <c r="W27" s="115">
        <f>X27+Y27+Z27</f>
        <v>56537.94999999999</v>
      </c>
      <c r="X27" s="147">
        <v>0</v>
      </c>
      <c r="Y27" s="115"/>
      <c r="Z27" s="115">
        <v>56537.94999999999</v>
      </c>
      <c r="AC27" s="115">
        <f>AD27+AE27+AF27</f>
        <v>214.85</v>
      </c>
      <c r="AD27" s="190">
        <v>0</v>
      </c>
      <c r="AE27" s="190">
        <v>0</v>
      </c>
      <c r="AF27" s="190">
        <v>214.85</v>
      </c>
      <c r="AG27" s="151"/>
      <c r="AH27" s="115">
        <f>SUM(AI27:AK27)</f>
        <v>660365.34</v>
      </c>
      <c r="AI27" s="191">
        <v>479443.25</v>
      </c>
      <c r="AJ27" s="197">
        <v>35549.87</v>
      </c>
      <c r="AK27" s="190">
        <v>145372.22</v>
      </c>
    </row>
    <row r="28" spans="2:37" ht="12.75">
      <c r="B28" s="212"/>
      <c r="C28" s="213"/>
      <c r="D28" s="214"/>
      <c r="E28" s="215"/>
      <c r="F28" s="218"/>
      <c r="G28" s="217"/>
      <c r="H28" s="218"/>
      <c r="I28" s="215"/>
      <c r="J28" s="218"/>
      <c r="K28" s="210"/>
      <c r="L28" s="218"/>
      <c r="R28" s="115"/>
      <c r="S28" s="115"/>
      <c r="T28" s="115"/>
      <c r="U28" s="115"/>
      <c r="W28" s="115"/>
      <c r="X28" s="147"/>
      <c r="Y28" s="115"/>
      <c r="Z28" s="115"/>
      <c r="AC28" s="115"/>
      <c r="AD28" s="190"/>
      <c r="AE28" s="190"/>
      <c r="AF28" s="190"/>
      <c r="AG28" s="151"/>
      <c r="AH28" s="115"/>
      <c r="AI28" s="190"/>
      <c r="AJ28" s="190"/>
      <c r="AK28" s="190"/>
    </row>
    <row r="29" spans="1:37" ht="12.75">
      <c r="A29" s="3" t="s">
        <v>66</v>
      </c>
      <c r="B29" s="212">
        <v>295.27521503559836</v>
      </c>
      <c r="C29" s="213">
        <v>231.07762432255095</v>
      </c>
      <c r="D29" s="214">
        <f>N29/Tbl11!C29</f>
        <v>222.10267740292593</v>
      </c>
      <c r="E29" s="215"/>
      <c r="F29" s="216">
        <v>68.36605114463599</v>
      </c>
      <c r="G29" s="217">
        <v>41.911117322829504</v>
      </c>
      <c r="H29" s="216">
        <f>O29/Tbl11!C29</f>
        <v>53.554463140934246</v>
      </c>
      <c r="I29" s="215"/>
      <c r="J29" s="216">
        <v>37.02796393747579</v>
      </c>
      <c r="K29" s="216">
        <v>28.408996376951627</v>
      </c>
      <c r="L29" s="216">
        <f>P29/Tbl11!C29</f>
        <v>20.159491526119076</v>
      </c>
      <c r="N29" s="45">
        <f aca="true" t="shared" si="6" ref="N29:P33">R29+W29</f>
        <v>30747802.81</v>
      </c>
      <c r="O29" s="45">
        <f t="shared" si="6"/>
        <v>7414057.7299999995</v>
      </c>
      <c r="P29" s="45">
        <f t="shared" si="6"/>
        <v>2790871.6700000004</v>
      </c>
      <c r="R29" s="115">
        <f>S29+T29+U29</f>
        <v>28615786.18</v>
      </c>
      <c r="S29" s="90">
        <f aca="true" t="shared" si="7" ref="S29:U33">AI29-AD29</f>
        <v>7332439.39</v>
      </c>
      <c r="T29" s="90">
        <f t="shared" si="7"/>
        <v>2763911.18</v>
      </c>
      <c r="U29" s="115">
        <f t="shared" si="7"/>
        <v>18519435.61</v>
      </c>
      <c r="W29" s="115">
        <f>X29+Y29+Z29</f>
        <v>2132016.63</v>
      </c>
      <c r="X29" s="147">
        <v>81618.34</v>
      </c>
      <c r="Y29" s="115">
        <v>26960.49</v>
      </c>
      <c r="Z29" s="115">
        <v>2023437.8</v>
      </c>
      <c r="AC29" s="115">
        <f>AD29+AE29+AF29</f>
        <v>0</v>
      </c>
      <c r="AD29" s="190">
        <v>0</v>
      </c>
      <c r="AE29" s="190">
        <v>0</v>
      </c>
      <c r="AF29" s="190">
        <v>0</v>
      </c>
      <c r="AG29" s="151"/>
      <c r="AH29" s="115">
        <f>SUM(AI29:AK29)</f>
        <v>28615786.18</v>
      </c>
      <c r="AI29" s="191">
        <v>7332439.39</v>
      </c>
      <c r="AJ29" s="197">
        <v>2763911.18</v>
      </c>
      <c r="AK29" s="190">
        <v>18519435.61</v>
      </c>
    </row>
    <row r="30" spans="1:37" ht="12.75">
      <c r="A30" s="3" t="s">
        <v>67</v>
      </c>
      <c r="B30" s="212">
        <v>254.35082385258266</v>
      </c>
      <c r="C30" s="213">
        <v>323.55253286258085</v>
      </c>
      <c r="D30" s="214">
        <f>N30/Tbl11!C30</f>
        <v>170.27097654108343</v>
      </c>
      <c r="E30" s="215"/>
      <c r="F30" s="216">
        <v>11.33068481083325</v>
      </c>
      <c r="G30" s="217">
        <v>28.943567993435476</v>
      </c>
      <c r="H30" s="216">
        <f>O30/Tbl11!C30</f>
        <v>11.812641492249508</v>
      </c>
      <c r="I30" s="215"/>
      <c r="J30" s="216">
        <v>41.62349348293529</v>
      </c>
      <c r="K30" s="216">
        <v>48.010580708069014</v>
      </c>
      <c r="L30" s="216">
        <f>P30/Tbl11!C30</f>
        <v>9.058687390171267</v>
      </c>
      <c r="N30" s="45">
        <f t="shared" si="6"/>
        <v>21717417.839999996</v>
      </c>
      <c r="O30" s="45">
        <f t="shared" si="6"/>
        <v>1506657.66</v>
      </c>
      <c r="P30" s="45">
        <f t="shared" si="6"/>
        <v>1155401.25</v>
      </c>
      <c r="R30" s="115">
        <f>S30+T30+U30</f>
        <v>20285642.779999997</v>
      </c>
      <c r="S30" s="90">
        <f t="shared" si="7"/>
        <v>1506657.66</v>
      </c>
      <c r="T30" s="90">
        <f t="shared" si="7"/>
        <v>1155401.25</v>
      </c>
      <c r="U30" s="115">
        <f t="shared" si="7"/>
        <v>17623583.869999997</v>
      </c>
      <c r="W30" s="115">
        <f>X30+Y30+Z30</f>
        <v>1431775.06</v>
      </c>
      <c r="X30" s="147">
        <v>0</v>
      </c>
      <c r="Y30" s="115">
        <v>0</v>
      </c>
      <c r="Z30" s="115">
        <v>1431775.06</v>
      </c>
      <c r="AC30" s="115">
        <f>AD30+AE30+AF30</f>
        <v>0</v>
      </c>
      <c r="AD30" s="190">
        <v>0</v>
      </c>
      <c r="AE30" s="190">
        <v>0</v>
      </c>
      <c r="AF30" s="190">
        <v>0</v>
      </c>
      <c r="AG30" s="151"/>
      <c r="AH30" s="115">
        <f>SUM(AI30:AK30)</f>
        <v>20285642.779999997</v>
      </c>
      <c r="AI30" s="191">
        <v>1506657.66</v>
      </c>
      <c r="AJ30" s="197">
        <v>1155401.25</v>
      </c>
      <c r="AK30" s="190">
        <v>17623583.869999997</v>
      </c>
    </row>
    <row r="31" spans="1:37" ht="12.75">
      <c r="A31" s="3" t="s">
        <v>68</v>
      </c>
      <c r="B31" s="212">
        <v>264.4072310417257</v>
      </c>
      <c r="C31" s="213">
        <v>272.1245976197966</v>
      </c>
      <c r="D31" s="214">
        <f>N31/Tbl11!C31</f>
        <v>274.8995058718674</v>
      </c>
      <c r="E31" s="215"/>
      <c r="F31" s="216">
        <v>57.31392413398037</v>
      </c>
      <c r="G31" s="217">
        <v>76.13194662891895</v>
      </c>
      <c r="H31" s="216">
        <f>O31/Tbl11!C31</f>
        <v>58.14645066582783</v>
      </c>
      <c r="I31" s="215"/>
      <c r="J31" s="216">
        <v>12.68269014242163</v>
      </c>
      <c r="K31" s="216">
        <v>18.70081262451505</v>
      </c>
      <c r="L31" s="216">
        <f>P31/Tbl11!C31</f>
        <v>18.222054891475306</v>
      </c>
      <c r="N31" s="45">
        <f t="shared" si="6"/>
        <v>2097373.2699999996</v>
      </c>
      <c r="O31" s="45">
        <f t="shared" si="6"/>
        <v>443634.16</v>
      </c>
      <c r="P31" s="45">
        <f t="shared" si="6"/>
        <v>139026.99</v>
      </c>
      <c r="R31" s="115">
        <f>S31+T31+U31</f>
        <v>1902756.1899999995</v>
      </c>
      <c r="S31" s="90">
        <f t="shared" si="7"/>
        <v>430929.43</v>
      </c>
      <c r="T31" s="90">
        <f t="shared" si="7"/>
        <v>139026.99</v>
      </c>
      <c r="U31" s="115">
        <f t="shared" si="7"/>
        <v>1332799.7699999996</v>
      </c>
      <c r="W31" s="115">
        <f>X31+Y31+Z31</f>
        <v>194617.08000000002</v>
      </c>
      <c r="X31" s="147">
        <v>12704.73</v>
      </c>
      <c r="Y31" s="115">
        <v>0</v>
      </c>
      <c r="Z31" s="115">
        <v>181912.35</v>
      </c>
      <c r="AC31" s="115">
        <f>AD31+AE31+AF31</f>
        <v>12201.29</v>
      </c>
      <c r="AD31" s="190">
        <v>0</v>
      </c>
      <c r="AE31" s="190">
        <v>0</v>
      </c>
      <c r="AF31" s="190">
        <v>12201.29</v>
      </c>
      <c r="AG31" s="151"/>
      <c r="AH31" s="115">
        <f>SUM(AI31:AK31)</f>
        <v>1914957.4799999995</v>
      </c>
      <c r="AI31" s="191">
        <v>430929.43</v>
      </c>
      <c r="AJ31" s="197">
        <v>139026.99</v>
      </c>
      <c r="AK31" s="190">
        <v>1345001.0599999996</v>
      </c>
    </row>
    <row r="32" spans="1:37" ht="12.75">
      <c r="A32" s="3" t="s">
        <v>69</v>
      </c>
      <c r="B32" s="212">
        <v>226.35072333986938</v>
      </c>
      <c r="C32" s="213">
        <v>286.78903919528267</v>
      </c>
      <c r="D32" s="214">
        <f>N32/Tbl11!C32</f>
        <v>298.5037831760498</v>
      </c>
      <c r="E32" s="215"/>
      <c r="F32" s="216">
        <v>43.4556618135219</v>
      </c>
      <c r="G32" s="217">
        <v>43.801151817431546</v>
      </c>
      <c r="H32" s="216">
        <f>O32/Tbl11!C32</f>
        <v>48.658482543327715</v>
      </c>
      <c r="I32" s="215"/>
      <c r="J32" s="216">
        <v>17.78207784588306</v>
      </c>
      <c r="K32" s="216">
        <v>18.545510543375553</v>
      </c>
      <c r="L32" s="216">
        <f>P32/Tbl11!C32</f>
        <v>17.836416209169087</v>
      </c>
      <c r="N32" s="45">
        <f t="shared" si="6"/>
        <v>4991401.16</v>
      </c>
      <c r="O32" s="45">
        <f t="shared" si="6"/>
        <v>813637.9500000001</v>
      </c>
      <c r="P32" s="45">
        <f t="shared" si="6"/>
        <v>298249.85</v>
      </c>
      <c r="R32" s="115">
        <f>S32+T32+U32</f>
        <v>4676681.37</v>
      </c>
      <c r="S32" s="90">
        <f t="shared" si="7"/>
        <v>813637.9500000001</v>
      </c>
      <c r="T32" s="90">
        <f t="shared" si="7"/>
        <v>298249.85</v>
      </c>
      <c r="U32" s="115">
        <f t="shared" si="7"/>
        <v>3564793.5700000003</v>
      </c>
      <c r="W32" s="115">
        <f>X32+Y32+Z32</f>
        <v>314719.79</v>
      </c>
      <c r="X32" s="147">
        <v>0</v>
      </c>
      <c r="Y32" s="115">
        <v>0</v>
      </c>
      <c r="Z32" s="115">
        <v>314719.79</v>
      </c>
      <c r="AC32" s="115">
        <f>AD32+AE32+AF32</f>
        <v>14014.259999999998</v>
      </c>
      <c r="AD32" s="190">
        <v>0</v>
      </c>
      <c r="AE32" s="190">
        <v>0</v>
      </c>
      <c r="AF32" s="190">
        <v>14014.259999999998</v>
      </c>
      <c r="AG32" s="151"/>
      <c r="AH32" s="115">
        <f>SUM(AI32:AK32)</f>
        <v>4690695.63</v>
      </c>
      <c r="AI32" s="191">
        <v>813637.9500000001</v>
      </c>
      <c r="AJ32" s="197">
        <v>298249.85</v>
      </c>
      <c r="AK32" s="190">
        <v>3578807.83</v>
      </c>
    </row>
    <row r="33" spans="1:37" ht="12.75">
      <c r="A33" s="3" t="s">
        <v>70</v>
      </c>
      <c r="B33" s="212">
        <v>472.7630229467529</v>
      </c>
      <c r="C33" s="213">
        <v>452.27225448119157</v>
      </c>
      <c r="D33" s="214">
        <f>N33/Tbl11!C33</f>
        <v>392.4418076243373</v>
      </c>
      <c r="E33" s="215"/>
      <c r="F33" s="216">
        <v>89.18939310711437</v>
      </c>
      <c r="G33" s="217">
        <v>85.2187470696433</v>
      </c>
      <c r="H33" s="216">
        <f>O33/Tbl11!C33</f>
        <v>66.33231867854437</v>
      </c>
      <c r="I33" s="215"/>
      <c r="J33" s="216">
        <v>0</v>
      </c>
      <c r="K33" s="216">
        <v>0</v>
      </c>
      <c r="L33" s="216">
        <f>P33/Tbl11!C33</f>
        <v>0</v>
      </c>
      <c r="N33" s="45">
        <f t="shared" si="6"/>
        <v>1088123.4000000001</v>
      </c>
      <c r="O33" s="45">
        <f t="shared" si="6"/>
        <v>183919.62</v>
      </c>
      <c r="P33" s="45">
        <f t="shared" si="6"/>
        <v>0</v>
      </c>
      <c r="R33" s="115">
        <f>S33+T33+U33</f>
        <v>1055197.6500000001</v>
      </c>
      <c r="S33" s="90">
        <f t="shared" si="7"/>
        <v>183919.62</v>
      </c>
      <c r="T33" s="90">
        <f t="shared" si="7"/>
        <v>0</v>
      </c>
      <c r="U33" s="115">
        <f t="shared" si="7"/>
        <v>871278.0300000001</v>
      </c>
      <c r="W33" s="115">
        <f>X33+Y33+Z33</f>
        <v>32925.75</v>
      </c>
      <c r="X33" s="147">
        <v>0</v>
      </c>
      <c r="Y33" s="115">
        <v>0</v>
      </c>
      <c r="Z33" s="115">
        <v>32925.75</v>
      </c>
      <c r="AC33" s="115">
        <f>AD33+AE33+AF33</f>
        <v>17760.760000000002</v>
      </c>
      <c r="AD33" s="190">
        <v>0</v>
      </c>
      <c r="AE33" s="190">
        <v>0</v>
      </c>
      <c r="AF33" s="190">
        <v>17760.760000000002</v>
      </c>
      <c r="AG33" s="151"/>
      <c r="AH33" s="115">
        <f>SUM(AI33:AK33)</f>
        <v>1072958.4100000001</v>
      </c>
      <c r="AI33" s="191">
        <v>183919.62</v>
      </c>
      <c r="AJ33" s="197"/>
      <c r="AK33" s="190">
        <v>889038.7900000002</v>
      </c>
    </row>
    <row r="34" spans="2:37" ht="12.75">
      <c r="B34" s="212"/>
      <c r="C34" s="213"/>
      <c r="D34" s="214"/>
      <c r="E34" s="210"/>
      <c r="F34" s="218"/>
      <c r="G34" s="217"/>
      <c r="H34" s="218"/>
      <c r="I34" s="210"/>
      <c r="J34" s="218"/>
      <c r="K34" s="210"/>
      <c r="L34" s="218"/>
      <c r="R34" s="115"/>
      <c r="S34" s="115"/>
      <c r="T34" s="115"/>
      <c r="U34" s="115"/>
      <c r="W34" s="115"/>
      <c r="X34" s="147"/>
      <c r="Y34" s="115"/>
      <c r="Z34" s="115"/>
      <c r="AC34" s="115"/>
      <c r="AD34" s="190"/>
      <c r="AE34" s="190"/>
      <c r="AF34" s="190"/>
      <c r="AG34" s="151"/>
      <c r="AH34" s="115"/>
      <c r="AI34" s="190"/>
      <c r="AJ34" s="156"/>
      <c r="AK34" s="190"/>
    </row>
    <row r="35" spans="1:37" ht="12.75">
      <c r="A35" s="3" t="s">
        <v>71</v>
      </c>
      <c r="B35" s="212">
        <v>279.1716002515313</v>
      </c>
      <c r="C35" s="213">
        <v>288.8508532896104</v>
      </c>
      <c r="D35" s="214">
        <f>N35/Tbl11!C35</f>
        <v>342.1207145001501</v>
      </c>
      <c r="E35" s="215"/>
      <c r="F35" s="216">
        <v>85.12584717143721</v>
      </c>
      <c r="G35" s="217">
        <v>88.49921945361753</v>
      </c>
      <c r="H35" s="216">
        <f>O35/Tbl11!C35</f>
        <v>65.97885365909984</v>
      </c>
      <c r="I35" s="215"/>
      <c r="J35" s="216">
        <v>23.331897896918743</v>
      </c>
      <c r="K35" s="216">
        <v>24.770168348613257</v>
      </c>
      <c r="L35" s="216">
        <f>P35/Tbl11!C35</f>
        <v>25.078407962496822</v>
      </c>
      <c r="N35" s="45">
        <f aca="true" t="shared" si="8" ref="N35:P38">R35+W35</f>
        <v>1481485.33</v>
      </c>
      <c r="O35" s="45">
        <f t="shared" si="8"/>
        <v>285708.23000000004</v>
      </c>
      <c r="P35" s="45">
        <f t="shared" si="8"/>
        <v>108597.03</v>
      </c>
      <c r="R35" s="115">
        <f>S35+T35+U35</f>
        <v>1391979.07</v>
      </c>
      <c r="S35" s="90">
        <f aca="true" t="shared" si="9" ref="S35:U38">AI35-AD35</f>
        <v>277584.84</v>
      </c>
      <c r="T35" s="90">
        <f t="shared" si="9"/>
        <v>108597.03</v>
      </c>
      <c r="U35" s="115">
        <f t="shared" si="9"/>
        <v>1005797.2000000001</v>
      </c>
      <c r="W35" s="115">
        <f>X35+Y35+Z35</f>
        <v>89506.26</v>
      </c>
      <c r="X35" s="147">
        <v>8123.39</v>
      </c>
      <c r="Y35" s="115">
        <v>0</v>
      </c>
      <c r="Z35" s="115">
        <v>81382.87</v>
      </c>
      <c r="AC35" s="115">
        <f>AD35+AE35+AF35</f>
        <v>0</v>
      </c>
      <c r="AD35" s="190">
        <v>0</v>
      </c>
      <c r="AE35" s="190">
        <v>0</v>
      </c>
      <c r="AF35" s="191">
        <v>0</v>
      </c>
      <c r="AG35" s="151"/>
      <c r="AH35" s="115">
        <f>SUM(AI35:AK35)</f>
        <v>1391979.07</v>
      </c>
      <c r="AI35" s="191">
        <v>277584.84</v>
      </c>
      <c r="AJ35" s="190">
        <v>108597.03</v>
      </c>
      <c r="AK35" s="190">
        <v>1005797.2000000001</v>
      </c>
    </row>
    <row r="36" spans="1:37" ht="12.75">
      <c r="A36" s="3" t="s">
        <v>72</v>
      </c>
      <c r="B36" s="212">
        <v>399.84159495755006</v>
      </c>
      <c r="C36" s="213">
        <v>441.9246374290793</v>
      </c>
      <c r="D36" s="214">
        <f>N36/Tbl11!C36</f>
        <v>416.33409133625764</v>
      </c>
      <c r="E36" s="215"/>
      <c r="F36" s="216">
        <v>80.67308657463006</v>
      </c>
      <c r="G36" s="217">
        <v>83.47636350576067</v>
      </c>
      <c r="H36" s="216">
        <f>O36/Tbl11!C36</f>
        <v>91.43663140301796</v>
      </c>
      <c r="I36" s="215"/>
      <c r="J36" s="216">
        <v>19.69686056384454</v>
      </c>
      <c r="K36" s="216">
        <v>0.04166471984580922</v>
      </c>
      <c r="L36" s="216">
        <f>P36/Tbl11!C36</f>
        <v>0.4119879878045107</v>
      </c>
      <c r="N36" s="45">
        <f t="shared" si="8"/>
        <v>8973251.600000001</v>
      </c>
      <c r="O36" s="45">
        <f t="shared" si="8"/>
        <v>1970734.3599999999</v>
      </c>
      <c r="P36" s="45">
        <f t="shared" si="8"/>
        <v>8879.58</v>
      </c>
      <c r="R36" s="115">
        <f>S36+T36+U36</f>
        <v>8397065.660000002</v>
      </c>
      <c r="S36" s="90">
        <f t="shared" si="9"/>
        <v>1970734.3599999999</v>
      </c>
      <c r="T36" s="90">
        <f t="shared" si="9"/>
        <v>7988.86</v>
      </c>
      <c r="U36" s="115">
        <f t="shared" si="9"/>
        <v>6418342.440000001</v>
      </c>
      <c r="W36" s="115">
        <f>X36+Y36+Z36</f>
        <v>576185.94</v>
      </c>
      <c r="X36" s="147">
        <v>0</v>
      </c>
      <c r="Y36" s="147">
        <v>890.72</v>
      </c>
      <c r="Z36" s="115">
        <v>575295.22</v>
      </c>
      <c r="AC36" s="115">
        <f>AD36+AE36+AF36</f>
        <v>0</v>
      </c>
      <c r="AD36" s="190">
        <v>0</v>
      </c>
      <c r="AE36" s="190">
        <v>0</v>
      </c>
      <c r="AF36" s="190">
        <v>0</v>
      </c>
      <c r="AG36" s="151"/>
      <c r="AH36" s="115">
        <f>SUM(AI36:AK36)</f>
        <v>8397065.660000002</v>
      </c>
      <c r="AI36" s="191">
        <v>1970734.3599999999</v>
      </c>
      <c r="AJ36" s="197">
        <v>7988.86</v>
      </c>
      <c r="AK36" s="190">
        <v>6418342.440000001</v>
      </c>
    </row>
    <row r="37" spans="1:37" ht="12.75">
      <c r="A37" s="3" t="s">
        <v>73</v>
      </c>
      <c r="B37" s="212">
        <v>303.8770176291128</v>
      </c>
      <c r="C37" s="213">
        <v>320.347712820774</v>
      </c>
      <c r="D37" s="214">
        <f>N37/Tbl11!C37</f>
        <v>298.99894685005154</v>
      </c>
      <c r="E37" s="215"/>
      <c r="F37" s="216">
        <v>88.55874602073752</v>
      </c>
      <c r="G37" s="217">
        <v>75.9425122711013</v>
      </c>
      <c r="H37" s="216">
        <f>O37/Tbl11!C37</f>
        <v>69.92437996555734</v>
      </c>
      <c r="I37" s="215"/>
      <c r="J37" s="216">
        <v>16.639903810376982</v>
      </c>
      <c r="K37" s="216">
        <v>18.3084061586165</v>
      </c>
      <c r="L37" s="216">
        <f>P37/Tbl11!C37</f>
        <v>17.781121907131922</v>
      </c>
      <c r="N37" s="45">
        <f t="shared" si="8"/>
        <v>4299577.899999999</v>
      </c>
      <c r="O37" s="45">
        <f t="shared" si="8"/>
        <v>1005506.2799999999</v>
      </c>
      <c r="P37" s="45">
        <f t="shared" si="8"/>
        <v>255690.93</v>
      </c>
      <c r="R37" s="115">
        <f>S37+T37+U37</f>
        <v>4144629.0199999996</v>
      </c>
      <c r="S37" s="90">
        <f t="shared" si="9"/>
        <v>994266.8899999999</v>
      </c>
      <c r="T37" s="90">
        <f t="shared" si="9"/>
        <v>255690.93</v>
      </c>
      <c r="U37" s="115">
        <f t="shared" si="9"/>
        <v>2894671.1999999997</v>
      </c>
      <c r="W37" s="115">
        <f>X37+Y37+Z37</f>
        <v>154948.87999999995</v>
      </c>
      <c r="X37" s="147">
        <v>11239.39</v>
      </c>
      <c r="Y37" s="115">
        <v>0</v>
      </c>
      <c r="Z37" s="115">
        <v>143709.48999999996</v>
      </c>
      <c r="AC37" s="115">
        <f>AD37+AE37+AF37</f>
        <v>14518.24</v>
      </c>
      <c r="AD37" s="190">
        <v>0</v>
      </c>
      <c r="AE37" s="190">
        <v>0</v>
      </c>
      <c r="AF37" s="190">
        <v>14518.24</v>
      </c>
      <c r="AG37" s="151"/>
      <c r="AH37" s="115">
        <f>SUM(AI37:AK37)</f>
        <v>4159147.26</v>
      </c>
      <c r="AI37" s="191">
        <v>994266.8899999999</v>
      </c>
      <c r="AJ37" s="197">
        <v>255690.93</v>
      </c>
      <c r="AK37" s="190">
        <v>2909189.44</v>
      </c>
    </row>
    <row r="38" spans="1:37" ht="13.5" thickBot="1">
      <c r="A38" s="8" t="s">
        <v>74</v>
      </c>
      <c r="B38" s="219">
        <v>460.15812645454434</v>
      </c>
      <c r="C38" s="220">
        <v>403.1382214469845</v>
      </c>
      <c r="D38" s="221">
        <f>N38/Tbl11!C38</f>
        <v>420.4090208851089</v>
      </c>
      <c r="E38" s="222"/>
      <c r="F38" s="223">
        <v>63.72915391333021</v>
      </c>
      <c r="G38" s="224">
        <v>56.917422780667756</v>
      </c>
      <c r="H38" s="223">
        <f>O38/Tbl11!C38</f>
        <v>63.96794066344566</v>
      </c>
      <c r="I38" s="222"/>
      <c r="J38" s="223">
        <v>28.340552393169755</v>
      </c>
      <c r="K38" s="223">
        <v>13.63904419369279</v>
      </c>
      <c r="L38" s="223">
        <f>P38/Tbl11!C38</f>
        <v>11.031446521463964</v>
      </c>
      <c r="N38" s="45">
        <f t="shared" si="8"/>
        <v>2723535.7600000007</v>
      </c>
      <c r="O38" s="45">
        <f t="shared" si="8"/>
        <v>414403.51</v>
      </c>
      <c r="P38" s="45">
        <f t="shared" si="8"/>
        <v>71465.02</v>
      </c>
      <c r="R38" s="116">
        <f>S38+T38+U38</f>
        <v>2494876.0200000005</v>
      </c>
      <c r="S38" s="91">
        <f t="shared" si="9"/>
        <v>414295.88</v>
      </c>
      <c r="T38" s="91">
        <f t="shared" si="9"/>
        <v>71465.02</v>
      </c>
      <c r="U38" s="115">
        <f t="shared" si="9"/>
        <v>2009115.1200000003</v>
      </c>
      <c r="W38" s="116">
        <f>X38+Y38+Z38</f>
        <v>228659.74</v>
      </c>
      <c r="X38" s="116">
        <v>107.63</v>
      </c>
      <c r="Y38" s="116">
        <v>0</v>
      </c>
      <c r="Z38" s="116">
        <v>228552.11</v>
      </c>
      <c r="AC38" s="116">
        <f>AD38+AE38+AF38</f>
        <v>11117.219999999998</v>
      </c>
      <c r="AD38" s="199">
        <v>0</v>
      </c>
      <c r="AE38" s="199">
        <v>0</v>
      </c>
      <c r="AF38" s="199">
        <v>11117.219999999998</v>
      </c>
      <c r="AG38" s="151"/>
      <c r="AH38" s="116">
        <f>SUM(AI38:AK38)</f>
        <v>2505993.24</v>
      </c>
      <c r="AI38" s="196">
        <v>414295.88</v>
      </c>
      <c r="AJ38" s="198">
        <v>71465.02</v>
      </c>
      <c r="AK38" s="196">
        <v>2020232.3400000003</v>
      </c>
    </row>
    <row r="39" spans="1:12" ht="12.75">
      <c r="A39" s="3" t="s">
        <v>191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12" ht="12.75">
      <c r="A40" s="144" t="s">
        <v>199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8:12" ht="12.75">
      <c r="H41" s="37"/>
      <c r="I41" s="37"/>
      <c r="L41" s="37"/>
    </row>
    <row r="42" spans="8:34" ht="12.75">
      <c r="H42" s="37"/>
      <c r="I42" s="37"/>
      <c r="L42" s="37"/>
      <c r="V42" s="45"/>
      <c r="AB42" s="31"/>
      <c r="AC42" s="10"/>
      <c r="AD42" s="10"/>
      <c r="AE42" s="10"/>
      <c r="AF42" s="10"/>
      <c r="AH42" s="21"/>
    </row>
    <row r="43" spans="8:32" ht="12.75">
      <c r="H43" s="37"/>
      <c r="I43" s="37"/>
      <c r="L43" s="37"/>
      <c r="V43" s="45"/>
      <c r="AB43" s="31"/>
      <c r="AC43" s="10"/>
      <c r="AD43" s="10"/>
      <c r="AE43" s="10"/>
      <c r="AF43" s="10"/>
    </row>
    <row r="44" spans="8:32" ht="12.75">
      <c r="H44" s="37"/>
      <c r="I44" s="37"/>
      <c r="V44" s="45"/>
      <c r="AB44" s="31"/>
      <c r="AC44" s="10"/>
      <c r="AD44" s="10"/>
      <c r="AE44" s="10"/>
      <c r="AF44" s="10"/>
    </row>
    <row r="45" spans="8:32" ht="12.75">
      <c r="H45" s="37"/>
      <c r="I45" s="37"/>
      <c r="V45" s="45"/>
      <c r="AB45" s="31"/>
      <c r="AC45" s="10"/>
      <c r="AD45" s="10"/>
      <c r="AE45" s="10"/>
      <c r="AF45" s="10"/>
    </row>
    <row r="46" spans="8:32" ht="12.75">
      <c r="H46" s="37"/>
      <c r="I46" s="37"/>
      <c r="V46" s="45"/>
      <c r="AB46" s="31"/>
      <c r="AC46" s="10"/>
      <c r="AD46" s="10"/>
      <c r="AE46" s="10"/>
      <c r="AF46" s="10"/>
    </row>
    <row r="47" spans="28:32" ht="12.75">
      <c r="AB47" s="31"/>
      <c r="AC47" s="10"/>
      <c r="AD47" s="10"/>
      <c r="AE47" s="10"/>
      <c r="AF47" s="10"/>
    </row>
    <row r="48" spans="22:32" ht="12.75">
      <c r="V48" s="45"/>
      <c r="AB48" s="31"/>
      <c r="AC48" s="10"/>
      <c r="AD48" s="10"/>
      <c r="AE48" s="10"/>
      <c r="AF48" s="10"/>
    </row>
    <row r="49" spans="22:32" ht="12.75">
      <c r="V49" s="45"/>
      <c r="AB49" s="31"/>
      <c r="AC49" s="10"/>
      <c r="AD49" s="10"/>
      <c r="AE49" s="10"/>
      <c r="AF49" s="10"/>
    </row>
    <row r="50" spans="22:32" ht="12.75">
      <c r="V50" s="45"/>
      <c r="AB50" s="31"/>
      <c r="AC50" s="10"/>
      <c r="AD50" s="10"/>
      <c r="AE50" s="10"/>
      <c r="AF50" s="10"/>
    </row>
    <row r="51" spans="22:32" ht="12.75">
      <c r="V51" s="45"/>
      <c r="AB51" s="31"/>
      <c r="AC51" s="10"/>
      <c r="AD51" s="10"/>
      <c r="AE51" s="10"/>
      <c r="AF51" s="10"/>
    </row>
    <row r="52" spans="22:32" ht="12.75">
      <c r="V52" s="45"/>
      <c r="AB52" s="31"/>
      <c r="AC52" s="10"/>
      <c r="AD52" s="10"/>
      <c r="AE52" s="10"/>
      <c r="AF52" s="10"/>
    </row>
    <row r="53" spans="28:32" ht="12.75">
      <c r="AB53" s="31"/>
      <c r="AC53" s="10"/>
      <c r="AD53" s="10"/>
      <c r="AE53" s="10"/>
      <c r="AF53" s="10"/>
    </row>
    <row r="54" spans="22:32" ht="12.75">
      <c r="V54" s="45"/>
      <c r="AB54" s="31"/>
      <c r="AC54" s="10"/>
      <c r="AD54" s="10"/>
      <c r="AE54" s="10"/>
      <c r="AF54" s="10"/>
    </row>
    <row r="55" spans="22:32" ht="12.75">
      <c r="V55" s="45"/>
      <c r="AB55" s="31"/>
      <c r="AC55" s="10"/>
      <c r="AD55" s="10"/>
      <c r="AE55" s="10"/>
      <c r="AF55" s="10"/>
    </row>
    <row r="56" spans="22:32" ht="12.75">
      <c r="V56" s="45"/>
      <c r="AB56" s="31"/>
      <c r="AC56" s="10"/>
      <c r="AD56" s="10"/>
      <c r="AE56" s="10"/>
      <c r="AF56" s="10"/>
    </row>
    <row r="57" spans="22:32" ht="12.75">
      <c r="V57" s="45"/>
      <c r="AB57" s="31"/>
      <c r="AC57" s="10"/>
      <c r="AD57" s="10"/>
      <c r="AE57" s="10"/>
      <c r="AF57" s="10"/>
    </row>
    <row r="58" spans="22:32" ht="12.75">
      <c r="V58" s="45"/>
      <c r="AB58" s="31"/>
      <c r="AC58" s="10"/>
      <c r="AD58" s="10"/>
      <c r="AE58" s="10"/>
      <c r="AF58" s="10"/>
    </row>
    <row r="59" spans="28:32" ht="12.75">
      <c r="AB59" s="31"/>
      <c r="AC59" s="10"/>
      <c r="AD59" s="10"/>
      <c r="AE59" s="10"/>
      <c r="AF59" s="10"/>
    </row>
    <row r="60" spans="22:32" ht="12.75">
      <c r="V60" s="45"/>
      <c r="AB60" s="31"/>
      <c r="AC60" s="10"/>
      <c r="AD60" s="10"/>
      <c r="AE60" s="10"/>
      <c r="AF60" s="10"/>
    </row>
    <row r="61" spans="22:32" ht="12.75">
      <c r="V61" s="45"/>
      <c r="AB61" s="31"/>
      <c r="AC61" s="10"/>
      <c r="AD61" s="10"/>
      <c r="AE61" s="10"/>
      <c r="AF61" s="10"/>
    </row>
    <row r="62" spans="22:32" ht="12.75">
      <c r="V62" s="45"/>
      <c r="AB62" s="31"/>
      <c r="AC62" s="10"/>
      <c r="AD62" s="10"/>
      <c r="AE62" s="10"/>
      <c r="AF62" s="10"/>
    </row>
    <row r="63" spans="22:32" ht="12.75">
      <c r="V63" s="45"/>
      <c r="AB63" s="31"/>
      <c r="AC63" s="10"/>
      <c r="AD63" s="10"/>
      <c r="AE63" s="10"/>
      <c r="AF63" s="10"/>
    </row>
    <row r="64" spans="22:32" ht="12.75">
      <c r="V64" s="45"/>
      <c r="AB64" s="31"/>
      <c r="AC64" s="10"/>
      <c r="AD64" s="10"/>
      <c r="AE64" s="10"/>
      <c r="AF64" s="10"/>
    </row>
    <row r="65" spans="28:32" ht="12.75">
      <c r="AB65" s="31"/>
      <c r="AC65" s="10"/>
      <c r="AD65" s="10"/>
      <c r="AE65" s="10"/>
      <c r="AF65" s="10"/>
    </row>
    <row r="66" spans="22:32" ht="12.75">
      <c r="V66" s="45"/>
      <c r="AB66" s="31"/>
      <c r="AC66" s="10"/>
      <c r="AD66" s="10"/>
      <c r="AE66" s="10"/>
      <c r="AF66" s="10"/>
    </row>
    <row r="67" spans="22:32" ht="12.75">
      <c r="V67" s="45"/>
      <c r="AB67" s="31"/>
      <c r="AC67" s="10"/>
      <c r="AD67" s="10"/>
      <c r="AE67" s="10"/>
      <c r="AF67" s="10"/>
    </row>
    <row r="68" spans="22:32" ht="12.75">
      <c r="V68" s="45"/>
      <c r="AB68" s="31"/>
      <c r="AC68" s="10"/>
      <c r="AD68" s="10"/>
      <c r="AE68" s="10"/>
      <c r="AF68" s="10"/>
    </row>
    <row r="69" spans="22:32" ht="12.75">
      <c r="V69" s="45"/>
      <c r="AB69" s="31"/>
      <c r="AC69" s="10"/>
      <c r="AD69" s="10"/>
      <c r="AE69" s="10"/>
      <c r="AF69" s="10"/>
    </row>
    <row r="70" ht="12.75">
      <c r="AC70" s="31"/>
    </row>
  </sheetData>
  <sheetProtection password="CAF5" sheet="1" objects="1" scenarios="1"/>
  <mergeCells count="17">
    <mergeCell ref="AH5:AK5"/>
    <mergeCell ref="W4:Z4"/>
    <mergeCell ref="W5:Z5"/>
    <mergeCell ref="A1:L1"/>
    <mergeCell ref="A3:L3"/>
    <mergeCell ref="A4:L4"/>
    <mergeCell ref="R5:U5"/>
    <mergeCell ref="R4:U4"/>
    <mergeCell ref="N4:P4"/>
    <mergeCell ref="AC6:AF6"/>
    <mergeCell ref="N7:N8"/>
    <mergeCell ref="O7:O8"/>
    <mergeCell ref="P7:P8"/>
    <mergeCell ref="B7:D7"/>
    <mergeCell ref="F7:H7"/>
    <mergeCell ref="J7:L7"/>
    <mergeCell ref="AC7:AF7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>
    <oddFooter>&amp;L&amp;"Arial,Italic"&amp;9MSDE-LFRO  09 / 2010&amp;C- 7 -&amp;R&amp;"Arial,Italic"&amp;9Selected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85" zoomScaleNormal="85" zoomScalePageLayoutView="0" workbookViewId="0" topLeftCell="C1">
      <selection activeCell="H11" sqref="H11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3" spans="1:24" ht="12.75">
      <c r="A3" s="230" t="s">
        <v>210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115</v>
      </c>
      <c r="B6" s="3"/>
      <c r="C6" s="3"/>
      <c r="D6" s="234" t="s">
        <v>26</v>
      </c>
      <c r="E6" s="234"/>
      <c r="F6" s="38"/>
      <c r="G6" s="38"/>
      <c r="H6" s="38"/>
      <c r="I6" s="38"/>
      <c r="J6" s="234" t="s">
        <v>36</v>
      </c>
      <c r="K6" s="234"/>
      <c r="L6" s="3"/>
      <c r="M6" s="3"/>
      <c r="N6" s="234" t="s">
        <v>37</v>
      </c>
      <c r="O6" s="234"/>
      <c r="P6" s="3"/>
      <c r="Q6" s="3"/>
      <c r="R6" s="38"/>
      <c r="S6" s="6"/>
      <c r="T6" s="3"/>
      <c r="U6" s="3"/>
      <c r="V6" s="38"/>
      <c r="W6" s="6"/>
      <c r="X6" s="3"/>
    </row>
    <row r="7" spans="1:24" ht="12.75">
      <c r="A7" s="81" t="s">
        <v>35</v>
      </c>
      <c r="B7" s="247" t="s">
        <v>24</v>
      </c>
      <c r="C7" s="247"/>
      <c r="D7" s="247" t="s">
        <v>24</v>
      </c>
      <c r="E7" s="247"/>
      <c r="F7" s="82"/>
      <c r="G7" s="82"/>
      <c r="H7" s="247" t="s">
        <v>34</v>
      </c>
      <c r="I7" s="247"/>
      <c r="J7" s="247" t="s">
        <v>38</v>
      </c>
      <c r="K7" s="247"/>
      <c r="L7" s="247" t="s">
        <v>40</v>
      </c>
      <c r="M7" s="247"/>
      <c r="N7" s="247" t="s">
        <v>41</v>
      </c>
      <c r="O7" s="247"/>
      <c r="P7" s="247" t="s">
        <v>114</v>
      </c>
      <c r="Q7" s="247"/>
      <c r="R7" s="245" t="s">
        <v>104</v>
      </c>
      <c r="S7" s="245"/>
      <c r="T7" s="245" t="s">
        <v>47</v>
      </c>
      <c r="U7" s="245"/>
      <c r="V7" s="245" t="s">
        <v>49</v>
      </c>
      <c r="W7" s="245"/>
      <c r="X7" s="86" t="s">
        <v>50</v>
      </c>
    </row>
    <row r="8" spans="1:24" ht="13.5" thickBot="1">
      <c r="A8" s="83" t="s">
        <v>116</v>
      </c>
      <c r="B8" s="246" t="s">
        <v>25</v>
      </c>
      <c r="C8" s="246"/>
      <c r="D8" s="246" t="s">
        <v>25</v>
      </c>
      <c r="E8" s="246"/>
      <c r="F8" s="84" t="s">
        <v>193</v>
      </c>
      <c r="G8" s="84"/>
      <c r="H8" s="246" t="s">
        <v>35</v>
      </c>
      <c r="I8" s="246"/>
      <c r="J8" s="246" t="s">
        <v>39</v>
      </c>
      <c r="K8" s="246"/>
      <c r="L8" s="246" t="s">
        <v>39</v>
      </c>
      <c r="M8" s="246"/>
      <c r="N8" s="246" t="s">
        <v>42</v>
      </c>
      <c r="O8" s="246"/>
      <c r="P8" s="246" t="s">
        <v>44</v>
      </c>
      <c r="Q8" s="246"/>
      <c r="R8" s="244" t="s">
        <v>44</v>
      </c>
      <c r="S8" s="244"/>
      <c r="T8" s="244" t="s">
        <v>48</v>
      </c>
      <c r="U8" s="244"/>
      <c r="V8" s="244" t="s">
        <v>39</v>
      </c>
      <c r="W8" s="244"/>
      <c r="X8" s="84" t="s">
        <v>152</v>
      </c>
    </row>
    <row r="9" spans="1:24" s="21" customFormat="1" ht="12.75">
      <c r="A9" s="75" t="s">
        <v>76</v>
      </c>
      <c r="B9" s="44">
        <f>+Allexp!D10/Allexp!$C10</f>
        <v>0.027378808008872296</v>
      </c>
      <c r="C9" s="44"/>
      <c r="D9" s="44">
        <f>+Allexp!E10/Allexp!$C10</f>
        <v>0.0661008195910758</v>
      </c>
      <c r="E9" s="44"/>
      <c r="F9" s="44">
        <f>+Allexp!F10/Allexp!$C10</f>
        <v>0.4031519794207831</v>
      </c>
      <c r="G9" s="44"/>
      <c r="H9" s="44">
        <f>+Allexp!G10/Allexp!$C10</f>
        <v>0.12620743199873033</v>
      </c>
      <c r="I9" s="44"/>
      <c r="J9" s="44">
        <f>+Allexp!H10/Allexp!$C10</f>
        <v>0.007639366383049547</v>
      </c>
      <c r="K9" s="44"/>
      <c r="L9" s="44">
        <f>+Allexp!I10/Allexp!$C10</f>
        <v>0.005825138477761709</v>
      </c>
      <c r="M9" s="44"/>
      <c r="N9" s="44">
        <f>+Allexp!J10/Allexp!$C10</f>
        <v>0.04581924339940165</v>
      </c>
      <c r="O9" s="44"/>
      <c r="P9" s="44">
        <f>+Allexp!K10/Allexp!$C10</f>
        <v>0.06506788325026176</v>
      </c>
      <c r="Q9" s="44"/>
      <c r="R9" s="44">
        <f>+Allexp!N10/Allexp!$C10</f>
        <v>0.01988568315429314</v>
      </c>
      <c r="S9" s="44"/>
      <c r="T9" s="44">
        <f>+Allexp!O10/Allexp!$C10</f>
        <v>0.22873926004324313</v>
      </c>
      <c r="U9" s="44"/>
      <c r="V9" s="44">
        <f>+Allexp!P10/Allexp!$C10</f>
        <v>0.0016283653045254995</v>
      </c>
      <c r="W9" s="44"/>
      <c r="X9" s="44">
        <f>+Allexp!Q10/Allexp!$C10</f>
        <v>0.0025560209680019126</v>
      </c>
    </row>
    <row r="10" spans="2:24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 ht="12.75">
      <c r="A11" s="3" t="s">
        <v>52</v>
      </c>
      <c r="B11" s="41">
        <f>+Allexp!D12/Allexp!$C12*100</f>
        <v>2.0446599798169354</v>
      </c>
      <c r="C11" s="41"/>
      <c r="D11" s="41">
        <f>+Allexp!E12/Allexp!$C12*100</f>
        <v>5.759044608191419</v>
      </c>
      <c r="E11" s="41"/>
      <c r="F11" s="41">
        <f>+Allexp!F12/Allexp!$C12*100</f>
        <v>41.54634590301775</v>
      </c>
      <c r="G11" s="41"/>
      <c r="H11" s="41">
        <f>+Allexp!G12/Allexp!$C12*100</f>
        <v>12.217543505992563</v>
      </c>
      <c r="I11" s="41"/>
      <c r="J11" s="41">
        <f>+Allexp!H12/Allexp!$C12*100</f>
        <v>0.49843930114872165</v>
      </c>
      <c r="K11" s="41"/>
      <c r="L11" s="41">
        <f>+Allexp!I12/Allexp!$C12*100</f>
        <v>0.4691413292897667</v>
      </c>
      <c r="M11" s="41"/>
      <c r="N11" s="41">
        <f>+Allexp!J12/Allexp!$C12*100</f>
        <v>4.890381778224146</v>
      </c>
      <c r="O11" s="41"/>
      <c r="P11" s="41">
        <f>+Allexp!K12/Allexp!$C12*100</f>
        <v>7.032954210811726</v>
      </c>
      <c r="Q11" s="41"/>
      <c r="R11" s="41">
        <f>+Allexp!N12/Allexp!$C12*100</f>
        <v>1.4164471942912658</v>
      </c>
      <c r="S11" s="41"/>
      <c r="T11" s="41">
        <f>+Allexp!O12/Allexp!$C12*100</f>
        <v>23.950515018007003</v>
      </c>
      <c r="U11" s="41"/>
      <c r="V11" s="41">
        <f>+Allexp!P12/Allexp!$C12*100</f>
        <v>0</v>
      </c>
      <c r="W11" s="41"/>
      <c r="X11" s="41">
        <f>+Allexp!Q12/Allexp!$C12*100</f>
        <v>0.17452717120871986</v>
      </c>
      <c r="Y11" s="3"/>
      <c r="Z11" s="3"/>
      <c r="AA11" s="3"/>
      <c r="AB11" s="3"/>
      <c r="AC11" s="3"/>
      <c r="AD11" s="3"/>
    </row>
    <row r="12" spans="1:30" ht="12.75">
      <c r="A12" s="3" t="s">
        <v>53</v>
      </c>
      <c r="B12" s="41">
        <f>+Allexp!D13/Allexp!$C13*100</f>
        <v>2.762131843571961</v>
      </c>
      <c r="C12" s="41"/>
      <c r="D12" s="41">
        <f>+Allexp!E13/Allexp!$C13*100</f>
        <v>6.673615399936393</v>
      </c>
      <c r="E12" s="41"/>
      <c r="F12" s="41">
        <f>+Allexp!F13/Allexp!$C13*100</f>
        <v>41.89030302851559</v>
      </c>
      <c r="G12" s="41"/>
      <c r="H12" s="41">
        <f>+Allexp!G13/Allexp!$C13*100</f>
        <v>12.24365441980467</v>
      </c>
      <c r="I12" s="41"/>
      <c r="J12" s="41">
        <f>+Allexp!H13/Allexp!$C13*100</f>
        <v>0.6081717944479642</v>
      </c>
      <c r="K12" s="41"/>
      <c r="L12" s="41">
        <f>+Allexp!I13/Allexp!$C13*100</f>
        <v>0</v>
      </c>
      <c r="M12" s="41"/>
      <c r="N12" s="41">
        <f>+Allexp!J13/Allexp!$C13*100</f>
        <v>4.233945226093149</v>
      </c>
      <c r="O12" s="41"/>
      <c r="P12" s="41">
        <f>+Allexp!K13/Allexp!$C13*100</f>
        <v>6.872583843570928</v>
      </c>
      <c r="Q12" s="41"/>
      <c r="R12" s="41">
        <f>+Allexp!N13/Allexp!$C13*100</f>
        <v>1.3333690307871386</v>
      </c>
      <c r="S12" s="41"/>
      <c r="T12" s="41">
        <f>+Allexp!O13/Allexp!$C13*100</f>
        <v>23.09907964061718</v>
      </c>
      <c r="U12" s="41"/>
      <c r="V12" s="41">
        <f>+Allexp!P13/Allexp!$C13*100</f>
        <v>0.011084009867329108</v>
      </c>
      <c r="W12" s="41"/>
      <c r="X12" s="41">
        <f>+Allexp!Q13/Allexp!$C13*100</f>
        <v>0.2720617627876989</v>
      </c>
      <c r="Y12" s="3"/>
      <c r="Z12" s="3"/>
      <c r="AA12" s="3"/>
      <c r="AB12" s="3"/>
      <c r="AC12" s="3"/>
      <c r="AD12" s="3"/>
    </row>
    <row r="13" spans="1:30" ht="12.75">
      <c r="A13" s="3" t="s">
        <v>75</v>
      </c>
      <c r="B13" s="41">
        <f>+Allexp!D14/Allexp!$C14*100</f>
        <v>4.9747996889863355</v>
      </c>
      <c r="C13" s="41"/>
      <c r="D13" s="41">
        <f>+Allexp!E14/Allexp!$C14*100</f>
        <v>6.690349720693951</v>
      </c>
      <c r="E13" s="41"/>
      <c r="F13" s="41">
        <f>+Allexp!F14/Allexp!$C14*100</f>
        <v>38.559973416062874</v>
      </c>
      <c r="G13" s="41"/>
      <c r="H13" s="41">
        <f>+Allexp!G14/Allexp!$C14*100</f>
        <v>17.333406208024495</v>
      </c>
      <c r="I13" s="41"/>
      <c r="J13" s="41">
        <f>+Allexp!H14/Allexp!$C14*100</f>
        <v>1.1313205262611599</v>
      </c>
      <c r="K13" s="41"/>
      <c r="L13" s="41">
        <f>+Allexp!I14/Allexp!$C14*100</f>
        <v>0.5782320698247315</v>
      </c>
      <c r="M13" s="41"/>
      <c r="N13" s="41">
        <f>+Allexp!J14/Allexp!$C14*100</f>
        <v>2.808355658085848</v>
      </c>
      <c r="O13" s="41"/>
      <c r="P13" s="41">
        <f>+Allexp!K14/Allexp!$C14*100</f>
        <v>5.900535990963666</v>
      </c>
      <c r="Q13" s="41"/>
      <c r="R13" s="41">
        <f>+Allexp!N14/Allexp!$C14*100</f>
        <v>1.5786060204770667</v>
      </c>
      <c r="S13" s="41"/>
      <c r="T13" s="41">
        <f>+Allexp!O14/Allexp!$C14*100</f>
        <v>20.225075652213782</v>
      </c>
      <c r="U13" s="41"/>
      <c r="V13" s="41">
        <f>+Allexp!P14/Allexp!$C14*100</f>
        <v>0.007419626981898281</v>
      </c>
      <c r="W13" s="41"/>
      <c r="X13" s="41">
        <f>+Allexp!Q14/Allexp!$C14*100</f>
        <v>0.211925421424208</v>
      </c>
      <c r="Y13" s="3"/>
      <c r="Z13" s="3"/>
      <c r="AA13" s="3"/>
      <c r="AB13" s="3"/>
      <c r="AC13" s="3"/>
      <c r="AD13" s="3"/>
    </row>
    <row r="14" spans="1:30" ht="12.75">
      <c r="A14" s="3" t="s">
        <v>54</v>
      </c>
      <c r="B14" s="41">
        <f>+Allexp!D15/Allexp!$C15*100</f>
        <v>3.2052883918716897</v>
      </c>
      <c r="C14" s="41"/>
      <c r="D14" s="41">
        <f>+Allexp!E15/Allexp!$C15*100</f>
        <v>6.192474240406072</v>
      </c>
      <c r="E14" s="41"/>
      <c r="F14" s="41">
        <f>+Allexp!F15/Allexp!$C15*100</f>
        <v>37.69466666259632</v>
      </c>
      <c r="G14" s="41"/>
      <c r="H14" s="41">
        <f>+Allexp!G15/Allexp!$C15*100</f>
        <v>12.759825829420665</v>
      </c>
      <c r="I14" s="41"/>
      <c r="J14" s="41">
        <f>+Allexp!H15/Allexp!$C15*100</f>
        <v>0.6448016984373239</v>
      </c>
      <c r="K14" s="41"/>
      <c r="L14" s="41">
        <f>+Allexp!I15/Allexp!$C15*100</f>
        <v>1.023639117823007</v>
      </c>
      <c r="M14" s="41"/>
      <c r="N14" s="41">
        <f>+Allexp!J15/Allexp!$C15*100</f>
        <v>3.9795760474101964</v>
      </c>
      <c r="O14" s="41"/>
      <c r="P14" s="41">
        <f>+Allexp!K15/Allexp!$C15*100</f>
        <v>6.721790767750586</v>
      </c>
      <c r="Q14" s="41"/>
      <c r="R14" s="41">
        <f>+Allexp!N15/Allexp!$C15*100</f>
        <v>2.1803007186406673</v>
      </c>
      <c r="S14" s="41"/>
      <c r="T14" s="41">
        <f>+Allexp!O15/Allexp!$C15*100</f>
        <v>25.353203151904196</v>
      </c>
      <c r="U14" s="41"/>
      <c r="V14" s="41">
        <f>+Allexp!P15/Allexp!$C15*100</f>
        <v>0.005677054379596938</v>
      </c>
      <c r="W14" s="41"/>
      <c r="X14" s="41">
        <f>+Allexp!Q15/Allexp!$C15*100</f>
        <v>0.2387563193596961</v>
      </c>
      <c r="Y14" s="3"/>
      <c r="Z14" s="3"/>
      <c r="AA14" s="3"/>
      <c r="AB14" s="3"/>
      <c r="AC14" s="3"/>
      <c r="AD14" s="3"/>
    </row>
    <row r="15" spans="1:30" ht="12.75">
      <c r="A15" s="3" t="s">
        <v>55</v>
      </c>
      <c r="B15" s="41">
        <f>+Allexp!D16/Allexp!$C16*100</f>
        <v>2.783178627170489</v>
      </c>
      <c r="C15" s="41"/>
      <c r="D15" s="41">
        <f>+Allexp!E16/Allexp!$C16*100</f>
        <v>5.58777067859295</v>
      </c>
      <c r="E15" s="41"/>
      <c r="F15" s="41">
        <f>+Allexp!F16/Allexp!$C16*100</f>
        <v>41.760655720372334</v>
      </c>
      <c r="G15" s="41"/>
      <c r="H15" s="41">
        <f>+Allexp!G16/Allexp!$C16*100</f>
        <v>11.945999761261302</v>
      </c>
      <c r="I15" s="41"/>
      <c r="J15" s="41">
        <f>+Allexp!H16/Allexp!$C16*100</f>
        <v>0.5602956088479271</v>
      </c>
      <c r="K15" s="41"/>
      <c r="L15" s="41">
        <f>+Allexp!I16/Allexp!$C16*100</f>
        <v>0.5812882383088802</v>
      </c>
      <c r="M15" s="41"/>
      <c r="N15" s="41">
        <f>+Allexp!J16/Allexp!$C16*100</f>
        <v>5.941645421181783</v>
      </c>
      <c r="O15" s="41"/>
      <c r="P15" s="41">
        <f>+Allexp!K16/Allexp!$C16*100</f>
        <v>7.775237735376668</v>
      </c>
      <c r="Q15" s="41"/>
      <c r="R15" s="41">
        <f>+Allexp!N16/Allexp!$C16*100</f>
        <v>1.4952304102946592</v>
      </c>
      <c r="S15" s="41"/>
      <c r="T15" s="41">
        <f>+Allexp!O16/Allexp!$C16*100</f>
        <v>20.79059845175994</v>
      </c>
      <c r="U15" s="41"/>
      <c r="V15" s="41">
        <f>+Allexp!P16/Allexp!$C16*100</f>
        <v>0.493991739471884</v>
      </c>
      <c r="W15" s="41"/>
      <c r="X15" s="41">
        <f>+Allexp!Q16/Allexp!$C16*100</f>
        <v>0.2841076073611719</v>
      </c>
      <c r="Y15" s="3"/>
      <c r="Z15" s="3"/>
      <c r="AA15" s="3"/>
      <c r="AB15" s="3"/>
      <c r="AC15" s="3"/>
      <c r="AD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 ht="12.75">
      <c r="A17" s="3" t="s">
        <v>56</v>
      </c>
      <c r="B17" s="41">
        <f>+Allexp!D18/Allexp!$C18*100</f>
        <v>2.3866221163876764</v>
      </c>
      <c r="C17" s="41"/>
      <c r="D17" s="41">
        <f>+Allexp!E18/Allexp!$C18*100</f>
        <v>6.843575067526421</v>
      </c>
      <c r="E17" s="41"/>
      <c r="F17" s="41">
        <f>+Allexp!F18/Allexp!$C18*100</f>
        <v>44.20935260903301</v>
      </c>
      <c r="G17" s="41"/>
      <c r="H17" s="41">
        <f>+Allexp!G18/Allexp!$C18*100</f>
        <v>9.300004884045746</v>
      </c>
      <c r="I17" s="41"/>
      <c r="J17" s="41">
        <f>+Allexp!H18/Allexp!$C18*100</f>
        <v>0.9676005405594388</v>
      </c>
      <c r="K17" s="41"/>
      <c r="L17" s="41">
        <f>+Allexp!I18/Allexp!$C18*100</f>
        <v>0.8868267264109019</v>
      </c>
      <c r="M17" s="41"/>
      <c r="N17" s="41">
        <f>+Allexp!J18/Allexp!$C18*100</f>
        <v>6.144907296407046</v>
      </c>
      <c r="O17" s="41"/>
      <c r="P17" s="41">
        <f>+Allexp!K18/Allexp!$C18*100</f>
        <v>5.8898779263591035</v>
      </c>
      <c r="Q17" s="41"/>
      <c r="R17" s="41">
        <f>+Allexp!N18/Allexp!$C18*100</f>
        <v>1.1284677519880806</v>
      </c>
      <c r="S17" s="41"/>
      <c r="T17" s="41">
        <f>+Allexp!O18/Allexp!$C18*100</f>
        <v>21.731356291573668</v>
      </c>
      <c r="U17" s="41"/>
      <c r="V17" s="41">
        <f>+Allexp!P18/Allexp!$C18*100</f>
        <v>0</v>
      </c>
      <c r="W17" s="41"/>
      <c r="X17" s="41">
        <f>+Allexp!Q18/Allexp!$C18*100</f>
        <v>0.511408789708893</v>
      </c>
      <c r="Y17" s="3"/>
      <c r="Z17" s="3"/>
      <c r="AA17" s="3"/>
      <c r="AB17" s="3"/>
      <c r="AC17" s="3"/>
      <c r="AD17" s="3"/>
    </row>
    <row r="18" spans="1:30" ht="12.75">
      <c r="A18" s="3" t="s">
        <v>57</v>
      </c>
      <c r="B18" s="41">
        <f>+Allexp!D19/Allexp!$C19*100</f>
        <v>1.6533911631268308</v>
      </c>
      <c r="C18" s="41"/>
      <c r="D18" s="41">
        <f>+Allexp!E19/Allexp!$C19*100</f>
        <v>7.378913456566837</v>
      </c>
      <c r="E18" s="41"/>
      <c r="F18" s="41">
        <f>+Allexp!F19/Allexp!$C19*100</f>
        <v>41.31412809634901</v>
      </c>
      <c r="G18" s="41"/>
      <c r="H18" s="41">
        <f>+Allexp!G19/Allexp!$C19*100</f>
        <v>11.04130099405286</v>
      </c>
      <c r="I18" s="41"/>
      <c r="J18" s="41">
        <f>+Allexp!H19/Allexp!$C19*100</f>
        <v>0.3796795021341788</v>
      </c>
      <c r="K18" s="41"/>
      <c r="L18" s="41">
        <f>+Allexp!I19/Allexp!$C19*100</f>
        <v>0.9168527302784082</v>
      </c>
      <c r="M18" s="41"/>
      <c r="N18" s="41">
        <f>+Allexp!J19/Allexp!$C19*100</f>
        <v>5.670120559473085</v>
      </c>
      <c r="O18" s="41"/>
      <c r="P18" s="41">
        <f>+Allexp!K19/Allexp!$C19*100</f>
        <v>7.307000679497423</v>
      </c>
      <c r="Q18" s="41"/>
      <c r="R18" s="41">
        <f>+Allexp!N19/Allexp!$C19*100</f>
        <v>2.087106259538313</v>
      </c>
      <c r="S18" s="41"/>
      <c r="T18" s="41">
        <f>+Allexp!O19/Allexp!$C19*100</f>
        <v>21.914309280310636</v>
      </c>
      <c r="U18" s="41"/>
      <c r="V18" s="41">
        <f>+Allexp!P19/Allexp!$C19*100</f>
        <v>0.08281796324448915</v>
      </c>
      <c r="W18" s="41"/>
      <c r="X18" s="41">
        <f>+Allexp!Q19/Allexp!$C19*100</f>
        <v>0.254379315427935</v>
      </c>
      <c r="Y18" s="3"/>
      <c r="Z18" s="3"/>
      <c r="AA18" s="3"/>
      <c r="AB18" s="3"/>
      <c r="AC18" s="3"/>
      <c r="AD18" s="3"/>
    </row>
    <row r="19" spans="1:30" ht="12.75">
      <c r="A19" s="3" t="s">
        <v>58</v>
      </c>
      <c r="B19" s="41">
        <f>+Allexp!D20/Allexp!$C20*100</f>
        <v>2.5723655595291275</v>
      </c>
      <c r="C19" s="41"/>
      <c r="D19" s="41">
        <f>+Allexp!E20/Allexp!$C20*100</f>
        <v>7.180880193097449</v>
      </c>
      <c r="E19" s="41"/>
      <c r="F19" s="41">
        <f>+Allexp!F20/Allexp!$C20*100</f>
        <v>39.39646676270284</v>
      </c>
      <c r="G19" s="41"/>
      <c r="H19" s="41">
        <f>+Allexp!G20/Allexp!$C20*100</f>
        <v>13.409793398851038</v>
      </c>
      <c r="I19" s="41"/>
      <c r="J19" s="41">
        <f>+Allexp!H20/Allexp!$C20*100</f>
        <v>0.6284801730143427</v>
      </c>
      <c r="K19" s="41"/>
      <c r="L19" s="41">
        <f>+Allexp!I20/Allexp!$C20*100</f>
        <v>0.8259000380196337</v>
      </c>
      <c r="M19" s="41"/>
      <c r="N19" s="41">
        <f>+Allexp!J20/Allexp!$C20*100</f>
        <v>4.830881055601758</v>
      </c>
      <c r="O19" s="41"/>
      <c r="P19" s="41">
        <f>+Allexp!K20/Allexp!$C20*100</f>
        <v>6.110085681618519</v>
      </c>
      <c r="Q19" s="41"/>
      <c r="R19" s="41">
        <f>+Allexp!N20/Allexp!$C20*100</f>
        <v>2.0646516492308575</v>
      </c>
      <c r="S19" s="41"/>
      <c r="T19" s="41">
        <f>+Allexp!O20/Allexp!$C20*100</f>
        <v>22.67905251014659</v>
      </c>
      <c r="U19" s="41"/>
      <c r="V19" s="41">
        <f>+Allexp!P20/Allexp!$C20*100</f>
        <v>0.16121030099109013</v>
      </c>
      <c r="W19" s="41"/>
      <c r="X19" s="41">
        <f>+Allexp!Q20/Allexp!$C20*100</f>
        <v>0.1402326771967418</v>
      </c>
      <c r="Y19" s="3"/>
      <c r="Z19" s="3"/>
      <c r="AA19" s="3"/>
      <c r="AB19" s="3"/>
      <c r="AC19" s="3"/>
      <c r="AD19" s="3"/>
    </row>
    <row r="20" spans="1:30" ht="12.75">
      <c r="A20" s="3" t="s">
        <v>59</v>
      </c>
      <c r="B20" s="41">
        <f>+Allexp!D21/Allexp!$C21*100</f>
        <v>2.478292336919834</v>
      </c>
      <c r="C20" s="41"/>
      <c r="D20" s="41">
        <f>+Allexp!E21/Allexp!$C21*100</f>
        <v>6.799436775383431</v>
      </c>
      <c r="E20" s="41"/>
      <c r="F20" s="41">
        <f>+Allexp!F21/Allexp!$C21*100</f>
        <v>41.885050605479</v>
      </c>
      <c r="G20" s="41"/>
      <c r="H20" s="41">
        <f>+Allexp!G21/Allexp!$C21*100</f>
        <v>9.865551812801504</v>
      </c>
      <c r="I20" s="41"/>
      <c r="J20" s="41">
        <f>+Allexp!H21/Allexp!$C21*100</f>
        <v>0.9270043182553275</v>
      </c>
      <c r="K20" s="41"/>
      <c r="L20" s="41">
        <f>+Allexp!I21/Allexp!$C21*100</f>
        <v>0.7738172638200557</v>
      </c>
      <c r="M20" s="41"/>
      <c r="N20" s="41">
        <f>+Allexp!J21/Allexp!$C21*100</f>
        <v>6.575060140017055</v>
      </c>
      <c r="O20" s="41"/>
      <c r="P20" s="41">
        <f>+Allexp!K21/Allexp!$C21*100</f>
        <v>6.787773803340687</v>
      </c>
      <c r="Q20" s="41"/>
      <c r="R20" s="41">
        <f>+Allexp!N21/Allexp!$C21*100</f>
        <v>2.6262905911153007</v>
      </c>
      <c r="S20" s="41"/>
      <c r="T20" s="41">
        <f>+Allexp!O21/Allexp!$C21*100</f>
        <v>19.15951467310983</v>
      </c>
      <c r="U20" s="41"/>
      <c r="V20" s="41">
        <f>+Allexp!P21/Allexp!$C21*100</f>
        <v>0.8842142782102836</v>
      </c>
      <c r="W20" s="41"/>
      <c r="X20" s="41">
        <f>+Allexp!Q21/Allexp!$C21*100</f>
        <v>1.2379934015476923</v>
      </c>
      <c r="Y20" s="3"/>
      <c r="Z20" s="3"/>
      <c r="AA20" s="3"/>
      <c r="AB20" s="3"/>
      <c r="AC20" s="3"/>
      <c r="AD20" s="3"/>
    </row>
    <row r="21" spans="1:30" ht="12.75">
      <c r="A21" s="3" t="s">
        <v>60</v>
      </c>
      <c r="B21" s="41">
        <f>+Allexp!D22/Allexp!$C22*100</f>
        <v>2.3246901452028204</v>
      </c>
      <c r="C21" s="41"/>
      <c r="D21" s="41">
        <f>+Allexp!E22/Allexp!$C22*100</f>
        <v>8.133254117793843</v>
      </c>
      <c r="E21" s="41"/>
      <c r="F21" s="41">
        <f>+Allexp!F22/Allexp!$C22*100</f>
        <v>42.90609547022264</v>
      </c>
      <c r="G21" s="41"/>
      <c r="H21" s="41">
        <f>+Allexp!G22/Allexp!$C22*100</f>
        <v>9.034579733059694</v>
      </c>
      <c r="I21" s="41"/>
      <c r="J21" s="41">
        <f>+Allexp!H22/Allexp!$C22*100</f>
        <v>0.7243507048467827</v>
      </c>
      <c r="K21" s="41"/>
      <c r="L21" s="41">
        <f>+Allexp!I22/Allexp!$C22*100</f>
        <v>0.7514724231924502</v>
      </c>
      <c r="M21" s="41"/>
      <c r="N21" s="41">
        <f>+Allexp!J22/Allexp!$C22*100</f>
        <v>5.19930452049889</v>
      </c>
      <c r="O21" s="41"/>
      <c r="P21" s="41">
        <f>+Allexp!K22/Allexp!$C22*100</f>
        <v>6.387697982650538</v>
      </c>
      <c r="Q21" s="41"/>
      <c r="R21" s="41">
        <f>+Allexp!N22/Allexp!$C22*100</f>
        <v>1.4779749250035068</v>
      </c>
      <c r="S21" s="41"/>
      <c r="T21" s="41">
        <f>+Allexp!O22/Allexp!$C22*100</f>
        <v>22.761892843165153</v>
      </c>
      <c r="U21" s="41"/>
      <c r="V21" s="41">
        <f>+Allexp!P22/Allexp!$C22*100</f>
        <v>0</v>
      </c>
      <c r="W21" s="41"/>
      <c r="X21" s="41">
        <f>+Allexp!Q22/Allexp!$C22*100</f>
        <v>0.2986871343636798</v>
      </c>
      <c r="Y21" s="3"/>
      <c r="Z21" s="3"/>
      <c r="AA21" s="3"/>
      <c r="AB21" s="3"/>
      <c r="AC21" s="3"/>
      <c r="AD21" s="3"/>
    </row>
    <row r="22" spans="2:30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1">
        <f>+Allexp!D24/Allexp!$C24*100</f>
        <v>1.8230240503930066</v>
      </c>
      <c r="C23" s="41"/>
      <c r="D23" s="41">
        <f>+Allexp!E24/Allexp!$C24*100</f>
        <v>6.7874937779996785</v>
      </c>
      <c r="E23" s="41"/>
      <c r="F23" s="41">
        <f>+Allexp!F24/Allexp!$C24*100</f>
        <v>42.33754386911989</v>
      </c>
      <c r="G23" s="41"/>
      <c r="H23" s="41">
        <f>+Allexp!G24/Allexp!$C24*100</f>
        <v>9.789516589767302</v>
      </c>
      <c r="I23" s="41"/>
      <c r="J23" s="41">
        <f>+Allexp!H24/Allexp!$C24*100</f>
        <v>0.6596523473091759</v>
      </c>
      <c r="K23" s="41"/>
      <c r="L23" s="41">
        <f>+Allexp!I24/Allexp!$C24*100</f>
        <v>1.1219712308270655</v>
      </c>
      <c r="M23" s="41"/>
      <c r="N23" s="41">
        <f>+Allexp!J24/Allexp!$C24*100</f>
        <v>3.9817449936912745</v>
      </c>
      <c r="O23" s="41"/>
      <c r="P23" s="41">
        <f>+Allexp!K24/Allexp!$C24*100</f>
        <v>7.103150021444316</v>
      </c>
      <c r="Q23" s="41"/>
      <c r="R23" s="41">
        <f>+Allexp!N24/Allexp!$C24*100</f>
        <v>2.2894218921899774</v>
      </c>
      <c r="S23" s="41"/>
      <c r="T23" s="41">
        <f>+Allexp!O24/Allexp!$C24*100</f>
        <v>23.491988558844252</v>
      </c>
      <c r="U23" s="41"/>
      <c r="V23" s="41">
        <f>+Allexp!P24/Allexp!$C24*100</f>
        <v>0.20070455759463612</v>
      </c>
      <c r="W23" s="41"/>
      <c r="X23" s="41">
        <f>+Allexp!Q24/Allexp!$C24*100</f>
        <v>0.4137881108194153</v>
      </c>
      <c r="Y23" s="3"/>
      <c r="Z23" s="3"/>
      <c r="AA23" s="3"/>
      <c r="AB23" s="3"/>
      <c r="AC23" s="3"/>
      <c r="AD23" s="3"/>
    </row>
    <row r="24" spans="1:30" ht="12.75">
      <c r="A24" s="3" t="s">
        <v>62</v>
      </c>
      <c r="B24" s="41">
        <f>+Allexp!D25/Allexp!$C25*100</f>
        <v>2.1024123021157135</v>
      </c>
      <c r="C24" s="41"/>
      <c r="D24" s="41">
        <f>+Allexp!E25/Allexp!$C25*100</f>
        <v>5.0078228324154574</v>
      </c>
      <c r="E24" s="41"/>
      <c r="F24" s="41">
        <f>+Allexp!F25/Allexp!$C25*100</f>
        <v>43.15368273970418</v>
      </c>
      <c r="G24" s="41"/>
      <c r="H24" s="41">
        <f>+Allexp!G25/Allexp!$C25*100</f>
        <v>8.386711113864896</v>
      </c>
      <c r="I24" s="41"/>
      <c r="J24" s="41">
        <f>+Allexp!H25/Allexp!$C25*100</f>
        <v>1.2415823963026418</v>
      </c>
      <c r="K24" s="41"/>
      <c r="L24" s="41">
        <f>+Allexp!I25/Allexp!$C25*100</f>
        <v>0.8564804252942161</v>
      </c>
      <c r="M24" s="41"/>
      <c r="N24" s="41">
        <f>+Allexp!J25/Allexp!$C25*100</f>
        <v>7.399748371188947</v>
      </c>
      <c r="O24" s="41"/>
      <c r="P24" s="41">
        <f>+Allexp!K25/Allexp!$C25*100</f>
        <v>7.4381471802670545</v>
      </c>
      <c r="Q24" s="41"/>
      <c r="R24" s="41">
        <f>+Allexp!N25/Allexp!$C25*100</f>
        <v>1.4733840079414249</v>
      </c>
      <c r="S24" s="41"/>
      <c r="T24" s="41">
        <f>+Allexp!O25/Allexp!$C25*100</f>
        <v>22.308202362868894</v>
      </c>
      <c r="U24" s="41"/>
      <c r="V24" s="41">
        <f>+Allexp!P25/Allexp!$C25*100</f>
        <v>0.43743554926367956</v>
      </c>
      <c r="W24" s="41"/>
      <c r="X24" s="41">
        <f>+Allexp!Q25/Allexp!$C25*100</f>
        <v>0.19439071877285646</v>
      </c>
      <c r="Y24" s="3"/>
      <c r="Z24" s="3"/>
      <c r="AA24" s="3"/>
      <c r="AB24" s="3"/>
      <c r="AC24" s="3"/>
      <c r="AD24" s="3"/>
    </row>
    <row r="25" spans="1:30" ht="12.75">
      <c r="A25" s="3" t="s">
        <v>63</v>
      </c>
      <c r="B25" s="41">
        <f>+Allexp!D26/Allexp!$C26*100</f>
        <v>2.462079012352842</v>
      </c>
      <c r="C25" s="41"/>
      <c r="D25" s="41">
        <f>+Allexp!E26/Allexp!$C26*100</f>
        <v>5.6406549821083924</v>
      </c>
      <c r="E25" s="41"/>
      <c r="F25" s="41">
        <f>+Allexp!F26/Allexp!$C26*100</f>
        <v>40.657185820871135</v>
      </c>
      <c r="G25" s="41"/>
      <c r="H25" s="41">
        <f>+Allexp!G26/Allexp!$C26*100</f>
        <v>11.037514214284986</v>
      </c>
      <c r="I25" s="41"/>
      <c r="J25" s="41">
        <f>+Allexp!H26/Allexp!$C26*100</f>
        <v>0.3512324306310749</v>
      </c>
      <c r="K25" s="41"/>
      <c r="L25" s="41">
        <f>+Allexp!I26/Allexp!$C26*100</f>
        <v>0.7339425995175252</v>
      </c>
      <c r="M25" s="41"/>
      <c r="N25" s="41">
        <f>+Allexp!J26/Allexp!$C26*100</f>
        <v>5.949271241794805</v>
      </c>
      <c r="O25" s="41"/>
      <c r="P25" s="41">
        <f>+Allexp!K26/Allexp!$C26*100</f>
        <v>6.3244295490885065</v>
      </c>
      <c r="Q25" s="41"/>
      <c r="R25" s="41">
        <f>+Allexp!N26/Allexp!$C26*100</f>
        <v>2.320014506667833</v>
      </c>
      <c r="S25" s="41"/>
      <c r="T25" s="41">
        <f>+Allexp!O26/Allexp!$C26*100</f>
        <v>24.27178593770007</v>
      </c>
      <c r="U25" s="41"/>
      <c r="V25" s="41">
        <f>+Allexp!P26/Allexp!$C26*100</f>
        <v>0.09329428264778214</v>
      </c>
      <c r="W25" s="41"/>
      <c r="X25" s="41">
        <f>+Allexp!Q26/Allexp!$C26*100</f>
        <v>0.15859542233505053</v>
      </c>
      <c r="Y25" s="3"/>
      <c r="Z25" s="3"/>
      <c r="AA25" s="3"/>
      <c r="AB25" s="3"/>
      <c r="AC25" s="3"/>
      <c r="AD25" s="3"/>
    </row>
    <row r="26" spans="1:30" ht="12.75">
      <c r="A26" s="3" t="s">
        <v>64</v>
      </c>
      <c r="B26" s="41">
        <f>+Allexp!D27/Allexp!$C27*100</f>
        <v>1.587441418530898</v>
      </c>
      <c r="C26" s="41"/>
      <c r="D26" s="41">
        <f>+Allexp!E27/Allexp!$C27*100</f>
        <v>7.533443649626472</v>
      </c>
      <c r="E26" s="41"/>
      <c r="F26" s="41">
        <f>+Allexp!F27/Allexp!$C27*100</f>
        <v>41.371609837460326</v>
      </c>
      <c r="G26" s="41"/>
      <c r="H26" s="41">
        <f>+Allexp!G27/Allexp!$C27*100</f>
        <v>13.23689290997393</v>
      </c>
      <c r="I26" s="41"/>
      <c r="J26" s="41">
        <f>+Allexp!H27/Allexp!$C27*100</f>
        <v>0.4347436598477037</v>
      </c>
      <c r="K26" s="41"/>
      <c r="L26" s="41">
        <f>+Allexp!I27/Allexp!$C27*100</f>
        <v>0.811873130319479</v>
      </c>
      <c r="M26" s="41"/>
      <c r="N26" s="41">
        <f>+Allexp!J27/Allexp!$C27*100</f>
        <v>4.3678574243739785</v>
      </c>
      <c r="O26" s="41"/>
      <c r="P26" s="41">
        <f>+Allexp!K27/Allexp!$C27*100</f>
        <v>6.025379462067294</v>
      </c>
      <c r="Q26" s="41"/>
      <c r="R26" s="41">
        <f>+Allexp!N27/Allexp!$C27*100</f>
        <v>3.0842143863332416</v>
      </c>
      <c r="S26" s="41"/>
      <c r="T26" s="41">
        <f>+Allexp!O27/Allexp!$C27*100</f>
        <v>20.55513839244407</v>
      </c>
      <c r="U26" s="41"/>
      <c r="V26" s="41">
        <f>+Allexp!P27/Allexp!$C27*100</f>
        <v>0.870754604802991</v>
      </c>
      <c r="W26" s="41"/>
      <c r="X26" s="41">
        <f>+Allexp!Q27/Allexp!$C27*100</f>
        <v>0.12065112421962734</v>
      </c>
      <c r="Y26" s="3"/>
      <c r="Z26" s="3"/>
      <c r="AA26" s="3"/>
      <c r="AB26" s="3"/>
      <c r="AC26" s="3"/>
      <c r="AD26" s="3"/>
    </row>
    <row r="27" spans="1:30" ht="12.75">
      <c r="A27" s="3" t="s">
        <v>65</v>
      </c>
      <c r="B27" s="41">
        <f>+Allexp!D28/Allexp!$C28*100</f>
        <v>4.287238350387604</v>
      </c>
      <c r="C27" s="41"/>
      <c r="D27" s="41">
        <f>+Allexp!E28/Allexp!$C28*100</f>
        <v>8.078551660145514</v>
      </c>
      <c r="E27" s="41"/>
      <c r="F27" s="41">
        <f>+Allexp!F28/Allexp!$C28*100</f>
        <v>41.090318358400864</v>
      </c>
      <c r="G27" s="41"/>
      <c r="H27" s="41">
        <f>+Allexp!G28/Allexp!$C28*100</f>
        <v>9.399795018081642</v>
      </c>
      <c r="I27" s="41"/>
      <c r="J27" s="41">
        <f>+Allexp!H28/Allexp!$C28*100</f>
        <v>0.6499851936950117</v>
      </c>
      <c r="K27" s="41"/>
      <c r="L27" s="41">
        <f>+Allexp!I28/Allexp!$C28*100</f>
        <v>0.009591943065921243</v>
      </c>
      <c r="M27" s="41"/>
      <c r="N27" s="41">
        <f>+Allexp!J28/Allexp!$C28*100</f>
        <v>6.384551536723756</v>
      </c>
      <c r="O27" s="41"/>
      <c r="P27" s="41">
        <f>+Allexp!K28/Allexp!$C28*100</f>
        <v>7.260889273850224</v>
      </c>
      <c r="Q27" s="41"/>
      <c r="R27" s="41">
        <f>+Allexp!N28/Allexp!$C28*100</f>
        <v>1.8966919132522357</v>
      </c>
      <c r="S27" s="41"/>
      <c r="T27" s="41">
        <f>+Allexp!O28/Allexp!$C28*100</f>
        <v>20.296059294182676</v>
      </c>
      <c r="U27" s="41"/>
      <c r="V27" s="41">
        <f>+Allexp!P28/Allexp!$C28*100</f>
        <v>0.34163649891458336</v>
      </c>
      <c r="W27" s="41"/>
      <c r="X27" s="41">
        <f>+Allexp!Q28/Allexp!$C28*100</f>
        <v>0.30469095929996803</v>
      </c>
      <c r="Y27" s="3"/>
      <c r="Z27" s="3"/>
      <c r="AA27" s="3"/>
      <c r="AB27" s="3"/>
      <c r="AC27" s="3"/>
      <c r="AD27" s="3"/>
    </row>
    <row r="28" spans="2:30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 ht="12.75">
      <c r="A29" s="129" t="s">
        <v>157</v>
      </c>
      <c r="B29" s="41">
        <f>+Allexp!D30/Allexp!$C30*100</f>
        <v>1.9973196596801988</v>
      </c>
      <c r="C29" s="41"/>
      <c r="D29" s="41">
        <f>+Allexp!E30/Allexp!$C30*100</f>
        <v>6.2695155733378405</v>
      </c>
      <c r="E29" s="41"/>
      <c r="F29" s="41">
        <f>+Allexp!F30/Allexp!$C30*100</f>
        <v>41.30543284326944</v>
      </c>
      <c r="G29" s="41"/>
      <c r="H29" s="41">
        <f>+Allexp!G30/Allexp!$C30*100</f>
        <v>12.31616325376586</v>
      </c>
      <c r="I29" s="41"/>
      <c r="J29" s="41">
        <f>+Allexp!H30/Allexp!$C30*100</f>
        <v>0.5416961359712145</v>
      </c>
      <c r="K29" s="41"/>
      <c r="L29" s="41">
        <f>+Allexp!I30/Allexp!$C30*100</f>
        <v>0.0014630721087390385</v>
      </c>
      <c r="M29" s="41"/>
      <c r="N29" s="41">
        <f>+Allexp!J30/Allexp!$C30*100</f>
        <v>4.272432200747037</v>
      </c>
      <c r="O29" s="41"/>
      <c r="P29" s="41">
        <f>+Allexp!K30/Allexp!$C30*100</f>
        <v>5.494235814334258</v>
      </c>
      <c r="Q29" s="41"/>
      <c r="R29" s="41">
        <f>+Allexp!N30/Allexp!$C30*100</f>
        <v>1.6538756298884645</v>
      </c>
      <c r="S29" s="41"/>
      <c r="T29" s="41">
        <f>+Allexp!O30/Allexp!$C30*100</f>
        <v>26.054265483847793</v>
      </c>
      <c r="U29" s="41"/>
      <c r="V29" s="41">
        <f>+Allexp!P30/Allexp!$C30*100</f>
        <v>0.09360033304915508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 ht="12.75">
      <c r="A30" s="3" t="s">
        <v>67</v>
      </c>
      <c r="B30" s="41">
        <f>+Allexp!D31/Allexp!$C31*100</f>
        <v>3.039819898737221</v>
      </c>
      <c r="C30" s="41"/>
      <c r="D30" s="41">
        <f>+Allexp!E31/Allexp!$C31*100</f>
        <v>6.9902591623251045</v>
      </c>
      <c r="E30" s="41"/>
      <c r="F30" s="41">
        <f>+Allexp!F31/Allexp!$C31*100</f>
        <v>38.34263964587172</v>
      </c>
      <c r="G30" s="41"/>
      <c r="H30" s="41">
        <f>+Allexp!G31/Allexp!$C31*100</f>
        <v>13.621742861371263</v>
      </c>
      <c r="I30" s="41"/>
      <c r="J30" s="41">
        <f>+Allexp!H31/Allexp!$C31*100</f>
        <v>1.3133277999508401</v>
      </c>
      <c r="K30" s="41"/>
      <c r="L30" s="41">
        <f>+Allexp!I31/Allexp!$C31*100</f>
        <v>0.8623409950265343</v>
      </c>
      <c r="M30" s="41"/>
      <c r="N30" s="41">
        <f>+Allexp!J31/Allexp!$C31*100</f>
        <v>5.416764131290126</v>
      </c>
      <c r="O30" s="41"/>
      <c r="P30" s="41">
        <f>+Allexp!K31/Allexp!$C31*100</f>
        <v>7.337166142540466</v>
      </c>
      <c r="Q30" s="41"/>
      <c r="R30" s="41">
        <f>+Allexp!N31/Allexp!$C31*100</f>
        <v>1.9172892734641993</v>
      </c>
      <c r="S30" s="41"/>
      <c r="T30" s="41">
        <f>+Allexp!O31/Allexp!$C31*100</f>
        <v>20.95822893420667</v>
      </c>
      <c r="U30" s="41"/>
      <c r="V30" s="41">
        <f>+Allexp!P31/Allexp!$C31*100</f>
        <v>0.16340253380075073</v>
      </c>
      <c r="W30" s="41"/>
      <c r="X30" s="41">
        <f>+Allexp!Q31/Allexp!$C31*100</f>
        <v>0.037018621415135365</v>
      </c>
      <c r="Y30" s="3"/>
      <c r="Z30" s="3"/>
      <c r="AA30" s="3"/>
      <c r="AB30" s="3"/>
      <c r="AC30" s="3"/>
      <c r="AD30" s="3"/>
    </row>
    <row r="31" spans="1:30" ht="12.75">
      <c r="A31" s="3" t="s">
        <v>68</v>
      </c>
      <c r="B31" s="41">
        <f>+Allexp!D32/Allexp!$C32*100</f>
        <v>2.021776024878847</v>
      </c>
      <c r="C31" s="41"/>
      <c r="D31" s="41">
        <f>+Allexp!E32/Allexp!$C32*100</f>
        <v>5.606532835432521</v>
      </c>
      <c r="E31" s="41"/>
      <c r="F31" s="41">
        <f>+Allexp!F32/Allexp!$C32*100</f>
        <v>42.87199660906399</v>
      </c>
      <c r="G31" s="41"/>
      <c r="H31" s="41">
        <f>+Allexp!G32/Allexp!$C32*100</f>
        <v>9.697029482882632</v>
      </c>
      <c r="I31" s="41"/>
      <c r="J31" s="41">
        <f>+Allexp!H32/Allexp!$C32*100</f>
        <v>0.5296620862793391</v>
      </c>
      <c r="K31" s="41"/>
      <c r="L31" s="41">
        <f>+Allexp!I32/Allexp!$C32*100</f>
        <v>0.6927759910781881</v>
      </c>
      <c r="M31" s="41"/>
      <c r="N31" s="41">
        <f>+Allexp!J32/Allexp!$C32*100</f>
        <v>6.753751870645431</v>
      </c>
      <c r="O31" s="41"/>
      <c r="P31" s="41">
        <f>+Allexp!K32/Allexp!$C32*100</f>
        <v>7.28316025078293</v>
      </c>
      <c r="Q31" s="41"/>
      <c r="R31" s="41">
        <f>+Allexp!N32/Allexp!$C32*100</f>
        <v>1.7895621746339532</v>
      </c>
      <c r="S31" s="41"/>
      <c r="T31" s="41">
        <f>+Allexp!O32/Allexp!$C32*100</f>
        <v>22.7396841870079</v>
      </c>
      <c r="U31" s="41"/>
      <c r="V31" s="41">
        <f>+Allexp!P32/Allexp!$C32*100</f>
        <v>0.014068487314293644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 ht="12.75">
      <c r="A32" s="3" t="s">
        <v>69</v>
      </c>
      <c r="B32" s="41">
        <f>+Allexp!D33/Allexp!$C33*100</f>
        <v>2.1413316425981463</v>
      </c>
      <c r="C32" s="41"/>
      <c r="D32" s="41">
        <f>+Allexp!E33/Allexp!$C33*100</f>
        <v>6.478380754762503</v>
      </c>
      <c r="E32" s="41"/>
      <c r="F32" s="41">
        <f>+Allexp!F33/Allexp!$C33*100</f>
        <v>39.228044556933554</v>
      </c>
      <c r="G32" s="41"/>
      <c r="H32" s="41">
        <f>+Allexp!G33/Allexp!$C33*100</f>
        <v>9.93837829016261</v>
      </c>
      <c r="I32" s="41"/>
      <c r="J32" s="41">
        <f>+Allexp!H33/Allexp!$C33*100</f>
        <v>0.6385192541941216</v>
      </c>
      <c r="K32" s="41"/>
      <c r="L32" s="41">
        <f>+Allexp!I33/Allexp!$C33*100</f>
        <v>0.9141633767696886</v>
      </c>
      <c r="M32" s="41"/>
      <c r="N32" s="41">
        <f>+Allexp!J33/Allexp!$C33*100</f>
        <v>6.986642935400081</v>
      </c>
      <c r="O32" s="41"/>
      <c r="P32" s="41">
        <f>+Allexp!K33/Allexp!$C33*100</f>
        <v>6.949009649122691</v>
      </c>
      <c r="Q32" s="41"/>
      <c r="R32" s="41">
        <f>+Allexp!N33/Allexp!$C33*100</f>
        <v>2.0060512660928658</v>
      </c>
      <c r="S32" s="41"/>
      <c r="T32" s="41">
        <f>+Allexp!O33/Allexp!$C33*100</f>
        <v>24.115929016592787</v>
      </c>
      <c r="U32" s="41"/>
      <c r="V32" s="41">
        <f>+Allexp!P33/Allexp!$C33*100</f>
        <v>0.019564064778535523</v>
      </c>
      <c r="W32" s="41"/>
      <c r="X32" s="41">
        <f>+Allexp!Q33/Allexp!$C33*100</f>
        <v>0.5839851925924022</v>
      </c>
      <c r="Y32" s="3"/>
      <c r="Z32" s="3"/>
      <c r="AA32" s="3"/>
      <c r="AB32" s="3"/>
      <c r="AC32" s="3"/>
      <c r="AD32" s="3"/>
    </row>
    <row r="33" spans="1:30" ht="12.75">
      <c r="A33" s="3" t="s">
        <v>70</v>
      </c>
      <c r="B33" s="41">
        <f>+Allexp!D34/Allexp!$C34*100</f>
        <v>2.033093927889245</v>
      </c>
      <c r="C33" s="41"/>
      <c r="D33" s="41">
        <f>+Allexp!E34/Allexp!$C34*100</f>
        <v>6.182541458045449</v>
      </c>
      <c r="E33" s="41"/>
      <c r="F33" s="41">
        <f>+Allexp!F34/Allexp!$C34*100</f>
        <v>44.09404554680528</v>
      </c>
      <c r="G33" s="41"/>
      <c r="H33" s="41">
        <f>+Allexp!G34/Allexp!$C34*100</f>
        <v>7.866295987524113</v>
      </c>
      <c r="I33" s="41"/>
      <c r="J33" s="41">
        <f>+Allexp!H34/Allexp!$C34*100</f>
        <v>3.093214777545462</v>
      </c>
      <c r="K33" s="41"/>
      <c r="L33" s="41">
        <f>+Allexp!I34/Allexp!$C34*100</f>
        <v>0.8036726501247048</v>
      </c>
      <c r="M33" s="41"/>
      <c r="N33" s="41">
        <f>+Allexp!J34/Allexp!$C34*100</f>
        <v>6.500959095309611</v>
      </c>
      <c r="O33" s="41"/>
      <c r="P33" s="41">
        <f>+Allexp!K34/Allexp!$C34*100</f>
        <v>5.905358810825227</v>
      </c>
      <c r="Q33" s="41"/>
      <c r="R33" s="41">
        <f>+Allexp!N34/Allexp!$C34*100</f>
        <v>2.33591937207135</v>
      </c>
      <c r="S33" s="41"/>
      <c r="T33" s="41">
        <f>+Allexp!O34/Allexp!$C34*100</f>
        <v>20.17572626824988</v>
      </c>
      <c r="U33" s="41"/>
      <c r="V33" s="41">
        <f>+Allexp!P34/Allexp!$C34*100</f>
        <v>0</v>
      </c>
      <c r="W33" s="41"/>
      <c r="X33" s="41">
        <f>+Allexp!Q34/Allexp!$C34*100</f>
        <v>1.0091721056096798</v>
      </c>
      <c r="Y33" s="3"/>
      <c r="Z33" s="3"/>
      <c r="AA33" s="3"/>
      <c r="AB33" s="3"/>
      <c r="AC33" s="3"/>
      <c r="AD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 ht="12.75">
      <c r="A35" s="3" t="s">
        <v>71</v>
      </c>
      <c r="B35" s="41">
        <f>+Allexp!D36/Allexp!$C36*100</f>
        <v>2.386470359031991</v>
      </c>
      <c r="C35" s="41"/>
      <c r="D35" s="41">
        <f>+Allexp!E36/Allexp!$C36*100</f>
        <v>7.896973378733121</v>
      </c>
      <c r="E35" s="41"/>
      <c r="F35" s="41">
        <f>+Allexp!F36/Allexp!$C36*100</f>
        <v>42.44020921958177</v>
      </c>
      <c r="G35" s="41"/>
      <c r="H35" s="41">
        <f>+Allexp!G36/Allexp!$C36*100</f>
        <v>7.578886447303527</v>
      </c>
      <c r="I35" s="41"/>
      <c r="J35" s="41">
        <f>+Allexp!H36/Allexp!$C36*100</f>
        <v>0.5287563331885006</v>
      </c>
      <c r="K35" s="41"/>
      <c r="L35" s="41">
        <f>+Allexp!I36/Allexp!$C36*100</f>
        <v>0</v>
      </c>
      <c r="M35" s="41"/>
      <c r="N35" s="41">
        <f>+Allexp!J36/Allexp!$C36*100</f>
        <v>5.327768897152677</v>
      </c>
      <c r="O35" s="41"/>
      <c r="P35" s="41">
        <f>+Allexp!K36/Allexp!$C36*100</f>
        <v>7.219527016978479</v>
      </c>
      <c r="Q35" s="41"/>
      <c r="R35" s="41">
        <f>+Allexp!N36/Allexp!$C36*100</f>
        <v>2.705478939255254</v>
      </c>
      <c r="S35" s="41"/>
      <c r="T35" s="41">
        <f>+Allexp!O36/Allexp!$C36*100</f>
        <v>23.394506773550418</v>
      </c>
      <c r="U35" s="41"/>
      <c r="V35" s="41">
        <f>+Allexp!P36/Allexp!$C36*100</f>
        <v>0.5214226352242592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 ht="12.75">
      <c r="A36" s="3" t="s">
        <v>72</v>
      </c>
      <c r="B36" s="41">
        <f>+Allexp!D37/Allexp!$C37*100</f>
        <v>2.9090703853100313</v>
      </c>
      <c r="C36" s="41"/>
      <c r="D36" s="41">
        <f>+Allexp!E37/Allexp!$C37*100</f>
        <v>6.876297264488462</v>
      </c>
      <c r="E36" s="41"/>
      <c r="F36" s="41">
        <f>+Allexp!F37/Allexp!$C37*100</f>
        <v>43.15135851523264</v>
      </c>
      <c r="G36" s="41"/>
      <c r="H36" s="41">
        <f>+Allexp!G37/Allexp!$C37*100</f>
        <v>9.683615244698922</v>
      </c>
      <c r="I36" s="41"/>
      <c r="J36" s="41">
        <f>+Allexp!H37/Allexp!$C37*100</f>
        <v>0.4668232782335225</v>
      </c>
      <c r="K36" s="41"/>
      <c r="L36" s="41">
        <f>+Allexp!I37/Allexp!$C37*100</f>
        <v>0.09542305122529883</v>
      </c>
      <c r="M36" s="41"/>
      <c r="N36" s="41">
        <f>+Allexp!J37/Allexp!$C37*100</f>
        <v>3.6028786077195853</v>
      </c>
      <c r="O36" s="41"/>
      <c r="P36" s="41">
        <f>+Allexp!K37/Allexp!$C37*100</f>
        <v>7.52408014510455</v>
      </c>
      <c r="Q36" s="41"/>
      <c r="R36" s="41">
        <f>+Allexp!N37/Allexp!$C37*100</f>
        <v>5.078107353249837</v>
      </c>
      <c r="S36" s="41"/>
      <c r="T36" s="41">
        <f>+Allexp!O37/Allexp!$C37*100</f>
        <v>20.056379882485743</v>
      </c>
      <c r="U36" s="41"/>
      <c r="V36" s="41">
        <f>+Allexp!P37/Allexp!$C37*100</f>
        <v>0.10079877788782095</v>
      </c>
      <c r="W36" s="41"/>
      <c r="X36" s="41">
        <f>+Allexp!Q37/Allexp!$C37*100</f>
        <v>0.45516749436359605</v>
      </c>
      <c r="Y36" s="3"/>
      <c r="Z36" s="3"/>
      <c r="AA36" s="3"/>
      <c r="AB36" s="3"/>
      <c r="AC36" s="3"/>
      <c r="AD36" s="3"/>
    </row>
    <row r="37" spans="1:30" ht="12.75">
      <c r="A37" s="3" t="s">
        <v>73</v>
      </c>
      <c r="B37" s="41">
        <f>+Allexp!D38/Allexp!$C38*100</f>
        <v>2.456954761135766</v>
      </c>
      <c r="C37" s="41"/>
      <c r="D37" s="41">
        <f>+Allexp!E38/Allexp!$C38*100</f>
        <v>6.496485701659223</v>
      </c>
      <c r="E37" s="41"/>
      <c r="F37" s="41">
        <f>+Allexp!F38/Allexp!$C38*100</f>
        <v>42.25309772157669</v>
      </c>
      <c r="G37" s="41"/>
      <c r="H37" s="41">
        <f>+Allexp!G38/Allexp!$C38*100</f>
        <v>9.308307359769726</v>
      </c>
      <c r="I37" s="41"/>
      <c r="J37" s="41">
        <f>+Allexp!H38/Allexp!$C38*100</f>
        <v>1.1155739946214331</v>
      </c>
      <c r="K37" s="41"/>
      <c r="L37" s="41">
        <f>+Allexp!I38/Allexp!$C38*100</f>
        <v>0.7630187931433602</v>
      </c>
      <c r="M37" s="41"/>
      <c r="N37" s="41">
        <f>+Allexp!J38/Allexp!$C38*100</f>
        <v>4.420519672023196</v>
      </c>
      <c r="O37" s="41"/>
      <c r="P37" s="41">
        <f>+Allexp!K38/Allexp!$C38*100</f>
        <v>5.877638640123098</v>
      </c>
      <c r="Q37" s="41"/>
      <c r="R37" s="41">
        <f>+Allexp!N38/Allexp!$C38*100</f>
        <v>1.6119019002192803</v>
      </c>
      <c r="S37" s="41"/>
      <c r="T37" s="41">
        <f>+Allexp!O38/Allexp!$C38*100</f>
        <v>22.058742799052727</v>
      </c>
      <c r="U37" s="41"/>
      <c r="V37" s="41">
        <f>+Allexp!P38/Allexp!$C38*100</f>
        <v>0.11277637806743762</v>
      </c>
      <c r="W37" s="41"/>
      <c r="X37" s="41">
        <f>+Allexp!Q38/Allexp!$C38*100</f>
        <v>3.524982278608055</v>
      </c>
      <c r="Y37" s="3"/>
      <c r="Z37" s="3"/>
      <c r="AA37" s="3"/>
      <c r="AB37" s="3"/>
      <c r="AC37" s="3"/>
      <c r="AD37" s="3"/>
    </row>
    <row r="38" spans="1:30" ht="12.75">
      <c r="A38" s="8" t="s">
        <v>74</v>
      </c>
      <c r="B38" s="29">
        <f>+Allexp!D39/Allexp!$C39*100</f>
        <v>1.5986471525602206</v>
      </c>
      <c r="C38" s="29"/>
      <c r="D38" s="29">
        <f>+Allexp!E39/Allexp!$C39*100</f>
        <v>6.576468005616978</v>
      </c>
      <c r="E38" s="29"/>
      <c r="F38" s="29">
        <f>+Allexp!F39/Allexp!$C39*100</f>
        <v>45.48737967622357</v>
      </c>
      <c r="G38" s="29"/>
      <c r="H38" s="29">
        <f>+Allexp!G39/Allexp!$C39*100</f>
        <v>9.611022541596073</v>
      </c>
      <c r="I38" s="29"/>
      <c r="J38" s="29">
        <f>+Allexp!H39/Allexp!$C39*100</f>
        <v>0.30015883415153277</v>
      </c>
      <c r="K38" s="29"/>
      <c r="L38" s="29">
        <f>+Allexp!I39/Allexp!$C39*100</f>
        <v>0.8253562588519358</v>
      </c>
      <c r="M38" s="29"/>
      <c r="N38" s="29">
        <f>+Allexp!J39/Allexp!$C39*100</f>
        <v>5.3956586239796644</v>
      </c>
      <c r="O38" s="29"/>
      <c r="P38" s="29">
        <f>+Allexp!K39/Allexp!$C39*100</f>
        <v>6.752003134334764</v>
      </c>
      <c r="Q38" s="29"/>
      <c r="R38" s="29">
        <f>+Allexp!N39/Allexp!$C39*100</f>
        <v>0.9349947548640688</v>
      </c>
      <c r="S38" s="29"/>
      <c r="T38" s="29">
        <f>+Allexp!O39/Allexp!$C39*100</f>
        <v>21.84918847855779</v>
      </c>
      <c r="U38" s="29"/>
      <c r="V38" s="29">
        <f>+Allexp!P39/Allexp!$C39*100</f>
        <v>0.012852715033810904</v>
      </c>
      <c r="W38" s="29"/>
      <c r="X38" s="29">
        <f>+Allexp!Q39/Allexp!$C39*100</f>
        <v>0.6562698242295859</v>
      </c>
      <c r="Y38" s="3"/>
      <c r="Z38" s="3"/>
      <c r="AA38" s="3"/>
      <c r="AB38" s="3"/>
      <c r="AC38" s="3"/>
      <c r="AD38" s="3"/>
    </row>
    <row r="39" spans="1:30" ht="12.75">
      <c r="A39" s="3" t="s">
        <v>198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26" t="s">
        <v>194</v>
      </c>
    </row>
  </sheetData>
  <sheetProtection password="C935" sheet="1" objects="1" scenarios="1"/>
  <mergeCells count="26"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scaleWithDoc="0">
    <oddFooter>&amp;L&amp;"Arial,Italic"&amp;9MSDE-LFRO  09 / 2010&amp;C- 8 -&amp;R&amp;"Arial,Italic"&amp;9Selected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  <col min="25" max="25" width="9.421875" style="0" customWidth="1"/>
  </cols>
  <sheetData>
    <row r="1" spans="1:24" ht="12.75">
      <c r="A1" s="231" t="s">
        <v>107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3" spans="1:25" ht="12.75">
      <c r="A3" s="230" t="s">
        <v>211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13"/>
    </row>
    <row r="4" spans="1:25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115</v>
      </c>
      <c r="B6" s="3"/>
      <c r="C6" s="3"/>
      <c r="D6" s="234" t="s">
        <v>26</v>
      </c>
      <c r="E6" s="234"/>
      <c r="F6" s="234" t="s">
        <v>27</v>
      </c>
      <c r="G6" s="234"/>
      <c r="H6" s="234" t="s">
        <v>30</v>
      </c>
      <c r="I6" s="234"/>
      <c r="J6" s="234" t="s">
        <v>32</v>
      </c>
      <c r="K6" s="234"/>
      <c r="L6" s="3"/>
      <c r="M6" s="3"/>
      <c r="N6" s="234" t="s">
        <v>37</v>
      </c>
      <c r="O6" s="234"/>
      <c r="P6" s="3"/>
      <c r="Q6" s="3"/>
      <c r="R6" s="234" t="s">
        <v>36</v>
      </c>
      <c r="S6" s="234"/>
      <c r="T6" s="3"/>
      <c r="U6" s="3"/>
      <c r="V6" s="38"/>
      <c r="W6" s="6"/>
      <c r="X6" s="3"/>
    </row>
    <row r="7" spans="1:24" ht="12.75">
      <c r="A7" s="3" t="s">
        <v>35</v>
      </c>
      <c r="B7" s="231" t="s">
        <v>24</v>
      </c>
      <c r="C7" s="231"/>
      <c r="D7" s="231" t="s">
        <v>24</v>
      </c>
      <c r="E7" s="231"/>
      <c r="F7" s="231" t="s">
        <v>29</v>
      </c>
      <c r="G7" s="231"/>
      <c r="H7" s="231" t="s">
        <v>27</v>
      </c>
      <c r="I7" s="231"/>
      <c r="J7" s="231" t="s">
        <v>27</v>
      </c>
      <c r="K7" s="231"/>
      <c r="L7" s="231" t="s">
        <v>34</v>
      </c>
      <c r="M7" s="231"/>
      <c r="N7" s="231" t="s">
        <v>38</v>
      </c>
      <c r="O7" s="231"/>
      <c r="P7" s="231" t="s">
        <v>40</v>
      </c>
      <c r="Q7" s="231"/>
      <c r="R7" s="231" t="s">
        <v>41</v>
      </c>
      <c r="S7" s="231"/>
      <c r="T7" s="231" t="s">
        <v>43</v>
      </c>
      <c r="U7" s="231"/>
      <c r="V7" s="231" t="s">
        <v>104</v>
      </c>
      <c r="W7" s="231"/>
      <c r="X7" s="87" t="s">
        <v>153</v>
      </c>
    </row>
    <row r="8" spans="1:24" ht="13.5" thickBot="1">
      <c r="A8" s="4" t="s">
        <v>116</v>
      </c>
      <c r="B8" s="248" t="s">
        <v>25</v>
      </c>
      <c r="C8" s="248"/>
      <c r="D8" s="248" t="s">
        <v>25</v>
      </c>
      <c r="E8" s="248"/>
      <c r="F8" s="248" t="s">
        <v>28</v>
      </c>
      <c r="G8" s="248"/>
      <c r="H8" s="248" t="s">
        <v>31</v>
      </c>
      <c r="I8" s="248"/>
      <c r="J8" s="248" t="s">
        <v>33</v>
      </c>
      <c r="K8" s="248"/>
      <c r="L8" s="248" t="s">
        <v>35</v>
      </c>
      <c r="M8" s="248"/>
      <c r="N8" s="248" t="s">
        <v>39</v>
      </c>
      <c r="O8" s="248"/>
      <c r="P8" s="248" t="s">
        <v>39</v>
      </c>
      <c r="Q8" s="248"/>
      <c r="R8" s="248" t="s">
        <v>42</v>
      </c>
      <c r="S8" s="248"/>
      <c r="T8" s="248" t="s">
        <v>44</v>
      </c>
      <c r="U8" s="248"/>
      <c r="V8" s="248" t="s">
        <v>44</v>
      </c>
      <c r="W8" s="248"/>
      <c r="X8" s="7" t="s">
        <v>48</v>
      </c>
    </row>
    <row r="9" spans="1:24" s="21" customFormat="1" ht="12.75">
      <c r="A9" s="75" t="s">
        <v>76</v>
      </c>
      <c r="B9" s="44">
        <f>'Tbl 10'!C9/SUM('Tbl 10'!C9:N9)</f>
        <v>0.027540111615418136</v>
      </c>
      <c r="C9" s="44"/>
      <c r="D9" s="44">
        <f>'Tbl 10'!D9/SUM('Tbl 10'!C9:N9)</f>
        <v>0.06841050282238194</v>
      </c>
      <c r="E9" s="44"/>
      <c r="F9" s="44">
        <f>'Tbl 10'!E9/SUM('Tbl 10'!C9:N9)</f>
        <v>0.3801936854712548</v>
      </c>
      <c r="G9" s="44"/>
      <c r="H9" s="44">
        <f>'Tbl 10'!F9/SUM('Tbl 10'!C9:N9)</f>
        <v>0.017879464230533403</v>
      </c>
      <c r="I9" s="44"/>
      <c r="J9" s="44">
        <f>'Tbl 10'!G9/SUM('Tbl 10'!C9:N9)</f>
        <v>0.015762162447609234</v>
      </c>
      <c r="K9" s="44"/>
      <c r="L9" s="44">
        <f>'Tbl 10'!H9/SUM('Tbl 10'!C9:N9)</f>
        <v>0.10627300168336358</v>
      </c>
      <c r="M9" s="44"/>
      <c r="N9" s="44">
        <f>'Tbl 10'!I9/SUM('Tbl 10'!C9:N9)</f>
        <v>0.007917699935735215</v>
      </c>
      <c r="O9" s="44"/>
      <c r="P9" s="44">
        <f>'Tbl 10'!J9/SUM('Tbl 10'!C9:N9)</f>
        <v>0.0053886266323224675</v>
      </c>
      <c r="Q9" s="44"/>
      <c r="R9" s="44">
        <f>'Tbl 10'!K9/SUM('Tbl 10'!C9:N9)</f>
        <v>0.04600367836449649</v>
      </c>
      <c r="S9" s="44"/>
      <c r="T9" s="44">
        <f>'Tbl 10'!L9/SUM('Tbl 10'!C9:N9)</f>
        <v>0.06690056698552764</v>
      </c>
      <c r="U9" s="44"/>
      <c r="V9" s="44">
        <f>'Tbl 10'!M9/SUM('Tbl 10'!C9:N9)</f>
        <v>0.019901075653617827</v>
      </c>
      <c r="W9" s="44"/>
      <c r="X9" s="44">
        <f>'Tbl 10'!N9/SUM('Tbl 10'!C9:N9)</f>
        <v>0.2378294241577393</v>
      </c>
    </row>
    <row r="10" spans="2:25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 ht="12.75">
      <c r="A11" s="3" t="s">
        <v>52</v>
      </c>
      <c r="B11" s="41">
        <f>'Tbl 10'!C11/SUM('Tbl 10'!C11:N11)*100</f>
        <v>2.098444334493222</v>
      </c>
      <c r="C11" s="41"/>
      <c r="D11" s="41">
        <f>'Tbl 10'!D11/SUM('Tbl 10'!C11:N11)*100</f>
        <v>6.0676551526089675</v>
      </c>
      <c r="E11" s="41"/>
      <c r="F11" s="41">
        <f>'Tbl 10'!E11/SUM('Tbl 10'!C11:N11)*100</f>
        <v>37.580292563641905</v>
      </c>
      <c r="G11" s="41"/>
      <c r="H11" s="41">
        <f>'Tbl 10'!F11/SUM('Tbl 10'!C11:N11)*100</f>
        <v>3.2891069529347083</v>
      </c>
      <c r="I11" s="41"/>
      <c r="J11" s="41">
        <f>'Tbl 10'!G11/SUM('Tbl 10'!C11:N11)*100</f>
        <v>1.0266822020491828</v>
      </c>
      <c r="K11" s="41"/>
      <c r="L11" s="41">
        <f>'Tbl 10'!H11/SUM('Tbl 10'!C11:N11)*100</f>
        <v>10.564442796286116</v>
      </c>
      <c r="M11" s="41"/>
      <c r="N11" s="41">
        <f>'Tbl 10'!I11/SUM('Tbl 10'!C11:N11)*100</f>
        <v>0.5267045505005798</v>
      </c>
      <c r="O11" s="41"/>
      <c r="P11" s="41">
        <f>'Tbl 10'!J11/SUM('Tbl 10'!C11:N11)*100</f>
        <v>0.4881658500639579</v>
      </c>
      <c r="Q11" s="41"/>
      <c r="R11" s="41">
        <f>'Tbl 10'!K11/SUM('Tbl 10'!C11:N11)*100</f>
        <v>4.837364752022929</v>
      </c>
      <c r="S11" s="41"/>
      <c r="T11" s="41">
        <f>'Tbl 10'!L11/SUM('Tbl 10'!C11:N11)*100</f>
        <v>6.816848035678176</v>
      </c>
      <c r="U11" s="41"/>
      <c r="V11" s="41">
        <f>'Tbl 10'!M11/SUM('Tbl 10'!C11:N11)*100</f>
        <v>1.4114448197634115</v>
      </c>
      <c r="W11" s="41"/>
      <c r="X11" s="41">
        <f>'Tbl 10'!N11/SUM('Tbl 10'!C11:N11)*100</f>
        <v>25.292847989956858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1">
        <f>'Tbl 10'!C12/SUM('Tbl 10'!C12:N12)*100</f>
        <v>2.8174490044970057</v>
      </c>
      <c r="C12" s="41"/>
      <c r="D12" s="41">
        <f>'Tbl 10'!D12/SUM('Tbl 10'!C12:N12)*100</f>
        <v>6.884970426699537</v>
      </c>
      <c r="E12" s="41"/>
      <c r="F12" s="41">
        <f>'Tbl 10'!E12/SUM('Tbl 10'!C12:N12)*100</f>
        <v>40.02448728991095</v>
      </c>
      <c r="G12" s="41"/>
      <c r="H12" s="41">
        <f>'Tbl 10'!F12/SUM('Tbl 10'!C12:N12)*100</f>
        <v>1.465909312704456</v>
      </c>
      <c r="I12" s="41"/>
      <c r="J12" s="41">
        <f>'Tbl 10'!G12/SUM('Tbl 10'!C12:N12)*100</f>
        <v>1.3215636813715963</v>
      </c>
      <c r="K12" s="41"/>
      <c r="L12" s="41">
        <f>'Tbl 10'!H12/SUM('Tbl 10'!C12:N12)*100</f>
        <v>10.227783924723507</v>
      </c>
      <c r="M12" s="41"/>
      <c r="N12" s="41">
        <f>'Tbl 10'!I12/SUM('Tbl 10'!C12:N12)*100</f>
        <v>0.6278530309397656</v>
      </c>
      <c r="O12" s="41"/>
      <c r="P12" s="41">
        <f>'Tbl 10'!J12/SUM('Tbl 10'!C12:N12)*100</f>
        <v>0</v>
      </c>
      <c r="Q12" s="41"/>
      <c r="R12" s="41">
        <f>'Tbl 10'!K12/SUM('Tbl 10'!C12:N12)*100</f>
        <v>4.326209581632525</v>
      </c>
      <c r="S12" s="41"/>
      <c r="T12" s="41">
        <f>'Tbl 10'!L12/SUM('Tbl 10'!C12:N12)*100</f>
        <v>7.0602301619581365</v>
      </c>
      <c r="U12" s="41"/>
      <c r="V12" s="41">
        <f>'Tbl 10'!M12/SUM('Tbl 10'!C12:N12)*100</f>
        <v>1.371976181378532</v>
      </c>
      <c r="W12" s="41"/>
      <c r="X12" s="41">
        <f>'Tbl 10'!N12/SUM('Tbl 10'!C12:N12)*100</f>
        <v>23.87156740418397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1">
        <f>'Tbl 10'!C13/SUM('Tbl 10'!C13:N13)*100</f>
        <v>5.120156889523598</v>
      </c>
      <c r="C13" s="41"/>
      <c r="D13" s="41">
        <f>'Tbl 10'!D13/SUM('Tbl 10'!C13:N13)*100</f>
        <v>7.174622678963565</v>
      </c>
      <c r="E13" s="41"/>
      <c r="F13" s="41">
        <f>'Tbl 10'!E13/SUM('Tbl 10'!C13:N13)*100</f>
        <v>32.92319797084337</v>
      </c>
      <c r="G13" s="41"/>
      <c r="H13" s="41">
        <f>'Tbl 10'!F13/SUM('Tbl 10'!C13:N13)*100</f>
        <v>1.7999919031296396</v>
      </c>
      <c r="I13" s="41"/>
      <c r="J13" s="41">
        <f>'Tbl 10'!G13/SUM('Tbl 10'!C13:N13)*100</f>
        <v>5.568879049964071</v>
      </c>
      <c r="K13" s="41"/>
      <c r="L13" s="41">
        <f>'Tbl 10'!H13/SUM('Tbl 10'!C13:N13)*100</f>
        <v>13.305383446206651</v>
      </c>
      <c r="M13" s="41"/>
      <c r="N13" s="41">
        <f>'Tbl 10'!I13/SUM('Tbl 10'!C13:N13)*100</f>
        <v>1.221118581628606</v>
      </c>
      <c r="O13" s="41"/>
      <c r="P13" s="41">
        <f>'Tbl 10'!J13/SUM('Tbl 10'!C13:N13)*100</f>
        <v>1.5330439022700915E-05</v>
      </c>
      <c r="Q13" s="41"/>
      <c r="R13" s="41">
        <f>'Tbl 10'!K13/SUM('Tbl 10'!C13:N13)*100</f>
        <v>3.0312483472754668</v>
      </c>
      <c r="S13" s="41"/>
      <c r="T13" s="41">
        <f>'Tbl 10'!L13/SUM('Tbl 10'!C13:N13)*100</f>
        <v>6.321062692024361</v>
      </c>
      <c r="U13" s="41"/>
      <c r="V13" s="41">
        <f>'Tbl 10'!M13/SUM('Tbl 10'!C13:N13)*100</f>
        <v>1.7038912204795575</v>
      </c>
      <c r="W13" s="41"/>
      <c r="X13" s="41">
        <f>'Tbl 10'!N13/SUM('Tbl 10'!C13:N13)*100</f>
        <v>21.8304318895221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1">
        <f>'Tbl 10'!C14/SUM('Tbl 10'!C14:N14)*100</f>
        <v>3.1927279169371463</v>
      </c>
      <c r="C14" s="41"/>
      <c r="D14" s="41">
        <f>'Tbl 10'!D14/SUM('Tbl 10'!C14:N14)*100</f>
        <v>6.447294199068843</v>
      </c>
      <c r="E14" s="41"/>
      <c r="F14" s="41">
        <f>'Tbl 10'!E14/SUM('Tbl 10'!C14:N14)*100</f>
        <v>35.526301113884415</v>
      </c>
      <c r="G14" s="41"/>
      <c r="H14" s="41">
        <f>'Tbl 10'!F14/SUM('Tbl 10'!C14:N14)*100</f>
        <v>2.086034879899623</v>
      </c>
      <c r="I14" s="41"/>
      <c r="J14" s="41">
        <f>'Tbl 10'!G14/SUM('Tbl 10'!C14:N14)*100</f>
        <v>0.8802819568641423</v>
      </c>
      <c r="K14" s="41"/>
      <c r="L14" s="41">
        <f>'Tbl 10'!H14/SUM('Tbl 10'!C14:N14)*100</f>
        <v>10.575196911063694</v>
      </c>
      <c r="M14" s="41"/>
      <c r="N14" s="41">
        <f>'Tbl 10'!I14/SUM('Tbl 10'!C14:N14)*100</f>
        <v>0.6742936801028049</v>
      </c>
      <c r="O14" s="41"/>
      <c r="P14" s="41">
        <f>'Tbl 10'!J14/SUM('Tbl 10'!C14:N14)*100</f>
        <v>1.073785812019023</v>
      </c>
      <c r="Q14" s="41"/>
      <c r="R14" s="41">
        <f>'Tbl 10'!K14/SUM('Tbl 10'!C14:N14)*100</f>
        <v>3.8297921304738214</v>
      </c>
      <c r="S14" s="41"/>
      <c r="T14" s="41">
        <f>'Tbl 10'!L14/SUM('Tbl 10'!C14:N14)*100</f>
        <v>6.951685278570839</v>
      </c>
      <c r="U14" s="41"/>
      <c r="V14" s="41">
        <f>'Tbl 10'!M14/SUM('Tbl 10'!C14:N14)*100</f>
        <v>2.1695602922204844</v>
      </c>
      <c r="W14" s="41"/>
      <c r="X14" s="41">
        <f>'Tbl 10'!N14/SUM('Tbl 10'!C14:N14)*100</f>
        <v>26.593045828895175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1">
        <f>'Tbl 10'!C15/SUM('Tbl 10'!C15:N15)*100</f>
        <v>2.4112641284073395</v>
      </c>
      <c r="C15" s="41"/>
      <c r="D15" s="41">
        <f>'Tbl 10'!D15/SUM('Tbl 10'!C15:N15)*100</f>
        <v>5.725807158371014</v>
      </c>
      <c r="E15" s="41"/>
      <c r="F15" s="41">
        <f>'Tbl 10'!E15/SUM('Tbl 10'!C15:N15)*100</f>
        <v>40.98815283148187</v>
      </c>
      <c r="G15" s="41"/>
      <c r="H15" s="41">
        <f>'Tbl 10'!F15/SUM('Tbl 10'!C15:N15)*100</f>
        <v>1.2863719159681877</v>
      </c>
      <c r="I15" s="41"/>
      <c r="J15" s="41">
        <f>'Tbl 10'!G15/SUM('Tbl 10'!C15:N15)*100</f>
        <v>0.40616708132612794</v>
      </c>
      <c r="K15" s="41"/>
      <c r="L15" s="41">
        <f>'Tbl 10'!H15/SUM('Tbl 10'!C15:N15)*100</f>
        <v>11.102882588520133</v>
      </c>
      <c r="M15" s="41"/>
      <c r="N15" s="41">
        <f>'Tbl 10'!I15/SUM('Tbl 10'!C15:N15)*100</f>
        <v>0.5817559322698945</v>
      </c>
      <c r="O15" s="41"/>
      <c r="P15" s="41">
        <f>'Tbl 10'!J15/SUM('Tbl 10'!C15:N15)*100</f>
        <v>0.6008490113708503</v>
      </c>
      <c r="Q15" s="41"/>
      <c r="R15" s="41">
        <f>'Tbl 10'!K15/SUM('Tbl 10'!C15:N15)*100</f>
        <v>6.129728951469128</v>
      </c>
      <c r="S15" s="41"/>
      <c r="T15" s="41">
        <f>'Tbl 10'!L15/SUM('Tbl 10'!C15:N15)*100</f>
        <v>7.660276738278679</v>
      </c>
      <c r="U15" s="41"/>
      <c r="V15" s="41">
        <f>'Tbl 10'!M15/SUM('Tbl 10'!C15:N15)*100</f>
        <v>1.5424012472449127</v>
      </c>
      <c r="W15" s="41"/>
      <c r="X15" s="41">
        <f>'Tbl 10'!N15/SUM('Tbl 10'!C15:N15)*100</f>
        <v>21.564342415291872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 ht="12.75">
      <c r="A17" s="3" t="s">
        <v>56</v>
      </c>
      <c r="B17" s="41">
        <f>'Tbl 10'!C17/SUM('Tbl 10'!C17:N17)*100</f>
        <v>2.466107796061382</v>
      </c>
      <c r="C17" s="41"/>
      <c r="D17" s="41">
        <f>'Tbl 10'!D17/SUM('Tbl 10'!C17:N17)*100</f>
        <v>7.05888167300673</v>
      </c>
      <c r="E17" s="41"/>
      <c r="F17" s="41">
        <f>'Tbl 10'!E17/SUM('Tbl 10'!C17:N17)*100</f>
        <v>40.955431598192135</v>
      </c>
      <c r="G17" s="41"/>
      <c r="H17" s="41">
        <f>'Tbl 10'!F17/SUM('Tbl 10'!C17:N17)*100</f>
        <v>1.675086930026151</v>
      </c>
      <c r="I17" s="41"/>
      <c r="J17" s="41">
        <f>'Tbl 10'!G17/SUM('Tbl 10'!C17:N17)*100</f>
        <v>1.4831565251762473</v>
      </c>
      <c r="K17" s="41"/>
      <c r="L17" s="41">
        <f>'Tbl 10'!H17/SUM('Tbl 10'!C17:N17)*100</f>
        <v>8.743075985224362</v>
      </c>
      <c r="M17" s="41"/>
      <c r="N17" s="41">
        <f>'Tbl 10'!I17/SUM('Tbl 10'!C17:N17)*100</f>
        <v>1.00273384189674</v>
      </c>
      <c r="O17" s="41"/>
      <c r="P17" s="41">
        <f>'Tbl 10'!J17/SUM('Tbl 10'!C17:N17)*100</f>
        <v>0.9101534211296235</v>
      </c>
      <c r="Q17" s="41"/>
      <c r="R17" s="41">
        <f>'Tbl 10'!K17/SUM('Tbl 10'!C17:N17)*100</f>
        <v>6.014955332566857</v>
      </c>
      <c r="S17" s="41"/>
      <c r="T17" s="41">
        <f>'Tbl 10'!L17/SUM('Tbl 10'!C17:N17)*100</f>
        <v>6.055700637550732</v>
      </c>
      <c r="U17" s="41"/>
      <c r="V17" s="41">
        <f>'Tbl 10'!M17/SUM('Tbl 10'!C17:N17)*100</f>
        <v>1.0924462052594826</v>
      </c>
      <c r="W17" s="41"/>
      <c r="X17" s="41">
        <f>'Tbl 10'!N17/SUM('Tbl 10'!C17:N17)*100</f>
        <v>22.54227005390956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1">
        <f>'Tbl 10'!C18/SUM('Tbl 10'!C18:N18)*100</f>
        <v>1.7197823713743148</v>
      </c>
      <c r="C18" s="41"/>
      <c r="D18" s="41">
        <f>'Tbl 10'!D18/SUM('Tbl 10'!C18:N18)*100</f>
        <v>7.559549246197572</v>
      </c>
      <c r="E18" s="41"/>
      <c r="F18" s="41">
        <f>'Tbl 10'!E18/SUM('Tbl 10'!C18:N18)*100</f>
        <v>39.25166982661063</v>
      </c>
      <c r="G18" s="41"/>
      <c r="H18" s="41">
        <f>'Tbl 10'!F18/SUM('Tbl 10'!C18:N18)*100</f>
        <v>2.613975115686758</v>
      </c>
      <c r="I18" s="41"/>
      <c r="J18" s="41">
        <f>'Tbl 10'!G18/SUM('Tbl 10'!C18:N18)*100</f>
        <v>0.6104944682814878</v>
      </c>
      <c r="K18" s="41"/>
      <c r="L18" s="41">
        <f>'Tbl 10'!H18/SUM('Tbl 10'!C18:N18)*100</f>
        <v>8.780203070816963</v>
      </c>
      <c r="M18" s="41"/>
      <c r="N18" s="41">
        <f>'Tbl 10'!I18/SUM('Tbl 10'!C18:N18)*100</f>
        <v>0.3959834404711548</v>
      </c>
      <c r="O18" s="41"/>
      <c r="P18" s="41">
        <f>'Tbl 10'!J18/SUM('Tbl 10'!C18:N18)*100</f>
        <v>0.9551769469522955</v>
      </c>
      <c r="Q18" s="41"/>
      <c r="R18" s="41">
        <f>'Tbl 10'!K18/SUM('Tbl 10'!C18:N18)*100</f>
        <v>5.869987978769338</v>
      </c>
      <c r="S18" s="41"/>
      <c r="T18" s="41">
        <f>'Tbl 10'!L18/SUM('Tbl 10'!C18:N18)*100</f>
        <v>7.454732326049264</v>
      </c>
      <c r="U18" s="41"/>
      <c r="V18" s="41">
        <f>'Tbl 10'!M18/SUM('Tbl 10'!C18:N18)*100</f>
        <v>1.9331065992814596</v>
      </c>
      <c r="W18" s="41"/>
      <c r="X18" s="41">
        <f>'Tbl 10'!N18/SUM('Tbl 10'!C18:N18)*100</f>
        <v>22.855338609508767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1">
        <f>'Tbl 10'!C19/SUM('Tbl 10'!C19:N19)*100</f>
        <v>2.629817625209755</v>
      </c>
      <c r="C19" s="41"/>
      <c r="D19" s="41">
        <f>'Tbl 10'!D19/SUM('Tbl 10'!C19:N19)*100</f>
        <v>7.4028491393613685</v>
      </c>
      <c r="E19" s="41"/>
      <c r="F19" s="41">
        <f>'Tbl 10'!E19/SUM('Tbl 10'!C19:N19)*100</f>
        <v>37.19146066234964</v>
      </c>
      <c r="G19" s="41"/>
      <c r="H19" s="41">
        <f>'Tbl 10'!F19/SUM('Tbl 10'!C19:N19)*100</f>
        <v>1.8413291244202938</v>
      </c>
      <c r="I19" s="41"/>
      <c r="J19" s="41">
        <f>'Tbl 10'!G19/SUM('Tbl 10'!C19:N19)*100</f>
        <v>0.8932049879020729</v>
      </c>
      <c r="K19" s="41"/>
      <c r="L19" s="41">
        <f>'Tbl 10'!H19/SUM('Tbl 10'!C19:N19)*100</f>
        <v>11.907931375031882</v>
      </c>
      <c r="M19" s="41"/>
      <c r="N19" s="41">
        <f>'Tbl 10'!I19/SUM('Tbl 10'!C19:N19)*100</f>
        <v>0.6495548619233767</v>
      </c>
      <c r="O19" s="41"/>
      <c r="P19" s="41">
        <f>'Tbl 10'!J19/SUM('Tbl 10'!C19:N19)*100</f>
        <v>0.8530079162280761</v>
      </c>
      <c r="Q19" s="41"/>
      <c r="R19" s="41">
        <f>'Tbl 10'!K19/SUM('Tbl 10'!C19:N19)*100</f>
        <v>4.907414320158809</v>
      </c>
      <c r="S19" s="41"/>
      <c r="T19" s="41">
        <f>'Tbl 10'!L19/SUM('Tbl 10'!C19:N19)*100</f>
        <v>6.301820002094356</v>
      </c>
      <c r="U19" s="41"/>
      <c r="V19" s="41">
        <f>'Tbl 10'!M19/SUM('Tbl 10'!C19:N19)*100</f>
        <v>1.9651651191884414</v>
      </c>
      <c r="W19" s="41"/>
      <c r="X19" s="41">
        <f>'Tbl 10'!N19/SUM('Tbl 10'!C19:N19)*100</f>
        <v>23.456444866131935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1">
        <f>'Tbl 10'!C20/SUM('Tbl 10'!C20:N20)*100</f>
        <v>2.5330717546020716</v>
      </c>
      <c r="C20" s="41"/>
      <c r="D20" s="41">
        <f>'Tbl 10'!D20/SUM('Tbl 10'!C20:N20)*100</f>
        <v>7.048845400150544</v>
      </c>
      <c r="E20" s="41"/>
      <c r="F20" s="41">
        <f>'Tbl 10'!E20/SUM('Tbl 10'!C20:N20)*100</f>
        <v>39.94454433701685</v>
      </c>
      <c r="G20" s="41"/>
      <c r="H20" s="41">
        <f>'Tbl 10'!F20/SUM('Tbl 10'!C20:N20)*100</f>
        <v>2.4523615243773946</v>
      </c>
      <c r="I20" s="41"/>
      <c r="J20" s="41">
        <f>'Tbl 10'!G20/SUM('Tbl 10'!C20:N20)*100</f>
        <v>0.6227730344749939</v>
      </c>
      <c r="K20" s="41"/>
      <c r="L20" s="41">
        <f>'Tbl 10'!H20/SUM('Tbl 10'!C20:N20)*100</f>
        <v>9.316472114842767</v>
      </c>
      <c r="M20" s="41"/>
      <c r="N20" s="41">
        <f>'Tbl 10'!I20/SUM('Tbl 10'!C20:N20)*100</f>
        <v>0.9624124663992872</v>
      </c>
      <c r="O20" s="41"/>
      <c r="P20" s="41">
        <f>'Tbl 10'!J20/SUM('Tbl 10'!C20:N20)*100</f>
        <v>0.8054134396735965</v>
      </c>
      <c r="Q20" s="41"/>
      <c r="R20" s="41">
        <f>'Tbl 10'!K20/SUM('Tbl 10'!C20:N20)*100</f>
        <v>6.842062138597576</v>
      </c>
      <c r="S20" s="41"/>
      <c r="T20" s="41">
        <f>'Tbl 10'!L20/SUM('Tbl 10'!C20:N20)*100</f>
        <v>6.93975808694091</v>
      </c>
      <c r="U20" s="41"/>
      <c r="V20" s="41">
        <f>'Tbl 10'!M20/SUM('Tbl 10'!C20:N20)*100</f>
        <v>2.6227377948380144</v>
      </c>
      <c r="W20" s="41"/>
      <c r="X20" s="41">
        <f>'Tbl 10'!N20/SUM('Tbl 10'!C20:N20)*100</f>
        <v>19.90954790808601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1">
        <f>'Tbl 10'!C21/SUM('Tbl 10'!C21:N21)*100</f>
        <v>2.3334883493602696</v>
      </c>
      <c r="C21" s="41"/>
      <c r="D21" s="41">
        <f>'Tbl 10'!D21/SUM('Tbl 10'!C21:N21)*100</f>
        <v>8.218806462069207</v>
      </c>
      <c r="E21" s="41"/>
      <c r="F21" s="41">
        <f>'Tbl 10'!E21/SUM('Tbl 10'!C21:N21)*100</f>
        <v>39.4250332450825</v>
      </c>
      <c r="G21" s="41"/>
      <c r="H21" s="41">
        <f>'Tbl 10'!F21/SUM('Tbl 10'!C21:N21)*100</f>
        <v>2.130607727261303</v>
      </c>
      <c r="I21" s="41"/>
      <c r="J21" s="41">
        <f>'Tbl 10'!G21/SUM('Tbl 10'!C21:N21)*100</f>
        <v>1.3528921376664733</v>
      </c>
      <c r="K21" s="41"/>
      <c r="L21" s="41">
        <f>'Tbl 10'!H21/SUM('Tbl 10'!C21:N21)*100</f>
        <v>9.09082803152257</v>
      </c>
      <c r="M21" s="41"/>
      <c r="N21" s="41">
        <f>'Tbl 10'!I21/SUM('Tbl 10'!C21:N21)*100</f>
        <v>0.7319700291639187</v>
      </c>
      <c r="O21" s="41"/>
      <c r="P21" s="41">
        <f>'Tbl 10'!J21/SUM('Tbl 10'!C21:N21)*100</f>
        <v>0.7593770363437532</v>
      </c>
      <c r="Q21" s="41"/>
      <c r="R21" s="41">
        <f>'Tbl 10'!K21/SUM('Tbl 10'!C21:N21)*100</f>
        <v>5.2445085857497915</v>
      </c>
      <c r="S21" s="41"/>
      <c r="T21" s="41">
        <f>'Tbl 10'!L21/SUM('Tbl 10'!C21:N21)*100</f>
        <v>6.372593837858307</v>
      </c>
      <c r="U21" s="41"/>
      <c r="V21" s="41">
        <f>'Tbl 10'!M21/SUM('Tbl 10'!C21:N21)*100</f>
        <v>1.375553370820793</v>
      </c>
      <c r="W21" s="41"/>
      <c r="X21" s="41">
        <f>'Tbl 10'!N21/SUM('Tbl 10'!C21:N21)*100</f>
        <v>22.964341187101123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1">
        <f>'Tbl 10'!C23/SUM('Tbl 10'!C23:N23)*100</f>
        <v>1.8643868064506728</v>
      </c>
      <c r="C23" s="41"/>
      <c r="D23" s="41">
        <f>'Tbl 10'!D23/SUM('Tbl 10'!C23:N23)*100</f>
        <v>6.889292083094014</v>
      </c>
      <c r="E23" s="41"/>
      <c r="F23" s="41">
        <f>'Tbl 10'!E23/SUM('Tbl 10'!C23:N23)*100</f>
        <v>40.87027559260349</v>
      </c>
      <c r="G23" s="41"/>
      <c r="H23" s="41">
        <f>'Tbl 10'!F23/SUM('Tbl 10'!C23:N23)*100</f>
        <v>2.136917049589699</v>
      </c>
      <c r="I23" s="41"/>
      <c r="J23" s="41">
        <f>'Tbl 10'!G23/SUM('Tbl 10'!C23:N23)*100</f>
        <v>0.2940786943997303</v>
      </c>
      <c r="K23" s="41"/>
      <c r="L23" s="41">
        <f>'Tbl 10'!H23/SUM('Tbl 10'!C23:N23)*100</f>
        <v>8.792703234220896</v>
      </c>
      <c r="M23" s="41"/>
      <c r="N23" s="41">
        <f>'Tbl 10'!I23/SUM('Tbl 10'!C23:N23)*100</f>
        <v>0.6334847618451394</v>
      </c>
      <c r="O23" s="41"/>
      <c r="P23" s="41">
        <f>'Tbl 10'!J23/SUM('Tbl 10'!C23:N23)*100</f>
        <v>1.1551520954218006</v>
      </c>
      <c r="Q23" s="41"/>
      <c r="R23" s="41">
        <f>'Tbl 10'!K23/SUM('Tbl 10'!C23:N23)*100</f>
        <v>3.547426200003333</v>
      </c>
      <c r="S23" s="41"/>
      <c r="T23" s="41">
        <f>'Tbl 10'!L23/SUM('Tbl 10'!C23:N23)*100</f>
        <v>7.280023486095633</v>
      </c>
      <c r="U23" s="41"/>
      <c r="V23" s="41">
        <f>'Tbl 10'!M23/SUM('Tbl 10'!C23:N23)*100</f>
        <v>2.3306496122584117</v>
      </c>
      <c r="W23" s="41"/>
      <c r="X23" s="41">
        <f>'Tbl 10'!N23/SUM('Tbl 10'!C23:N23)*100</f>
        <v>24.20561038401718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1">
        <f>'Tbl 10'!C24/SUM('Tbl 10'!C24:N24)*100</f>
        <v>2.0544653062492815</v>
      </c>
      <c r="C24" s="41"/>
      <c r="D24" s="41">
        <f>'Tbl 10'!D24/SUM('Tbl 10'!C24:N24)*100</f>
        <v>5.138527040078509</v>
      </c>
      <c r="E24" s="41"/>
      <c r="F24" s="41">
        <f>'Tbl 10'!E24/SUM('Tbl 10'!C24:N24)*100</f>
        <v>41.569133599481205</v>
      </c>
      <c r="G24" s="41"/>
      <c r="H24" s="41">
        <f>'Tbl 10'!F24/SUM('Tbl 10'!C24:N24)*100</f>
        <v>1.388497816764563</v>
      </c>
      <c r="I24" s="41"/>
      <c r="J24" s="41">
        <f>'Tbl 10'!G24/SUM('Tbl 10'!C24:N24)*100</f>
        <v>0.9693495650967113</v>
      </c>
      <c r="K24" s="41"/>
      <c r="L24" s="41">
        <f>'Tbl 10'!H24/SUM('Tbl 10'!C24:N24)*100</f>
        <v>7.50079312326482</v>
      </c>
      <c r="M24" s="41"/>
      <c r="N24" s="41">
        <f>'Tbl 10'!I24/SUM('Tbl 10'!C24:N24)*100</f>
        <v>1.2718583617735584</v>
      </c>
      <c r="O24" s="41"/>
      <c r="P24" s="41">
        <f>'Tbl 10'!J24/SUM('Tbl 10'!C24:N24)*100</f>
        <v>0.8694387224654904</v>
      </c>
      <c r="Q24" s="41"/>
      <c r="R24" s="41">
        <f>'Tbl 10'!K24/SUM('Tbl 10'!C24:N24)*100</f>
        <v>7.605179909876406</v>
      </c>
      <c r="S24" s="41"/>
      <c r="T24" s="41">
        <f>'Tbl 10'!L24/SUM('Tbl 10'!C24:N24)*100</f>
        <v>7.238062116395594</v>
      </c>
      <c r="U24" s="41"/>
      <c r="V24" s="41">
        <f>'Tbl 10'!M24/SUM('Tbl 10'!C24:N24)*100</f>
        <v>1.4470139428720754</v>
      </c>
      <c r="W24" s="41"/>
      <c r="X24" s="41">
        <f>'Tbl 10'!N24/SUM('Tbl 10'!C24:N24)*100</f>
        <v>22.947680495681784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1">
        <f>'Tbl 10'!C25/SUM('Tbl 10'!C25:N25)*100</f>
        <v>2.5241703206936736</v>
      </c>
      <c r="C25" s="41"/>
      <c r="D25" s="41">
        <f>'Tbl 10'!D25/SUM('Tbl 10'!C25:N25)*100</f>
        <v>5.789463876360146</v>
      </c>
      <c r="E25" s="41"/>
      <c r="F25" s="41">
        <f>'Tbl 10'!E25/SUM('Tbl 10'!C25:N25)*100</f>
        <v>38.926225478229156</v>
      </c>
      <c r="G25" s="41"/>
      <c r="H25" s="41">
        <f>'Tbl 10'!F25/SUM('Tbl 10'!C25:N25)*100</f>
        <v>1.983962433917567</v>
      </c>
      <c r="I25" s="41"/>
      <c r="J25" s="41">
        <f>'Tbl 10'!G25/SUM('Tbl 10'!C25:N25)*100</f>
        <v>0.6418351761246934</v>
      </c>
      <c r="K25" s="41"/>
      <c r="L25" s="41">
        <f>'Tbl 10'!H25/SUM('Tbl 10'!C25:N25)*100</f>
        <v>8.996929486808863</v>
      </c>
      <c r="M25" s="41"/>
      <c r="N25" s="41">
        <f>'Tbl 10'!I25/SUM('Tbl 10'!C25:N25)*100</f>
        <v>0.36185047235421525</v>
      </c>
      <c r="O25" s="41"/>
      <c r="P25" s="41">
        <f>'Tbl 10'!J25/SUM('Tbl 10'!C25:N25)*100</f>
        <v>0.7544135918009032</v>
      </c>
      <c r="Q25" s="41"/>
      <c r="R25" s="41">
        <f>'Tbl 10'!K25/SUM('Tbl 10'!C25:N25)*100</f>
        <v>6.146001644821381</v>
      </c>
      <c r="S25" s="41"/>
      <c r="T25" s="41">
        <f>'Tbl 10'!L25/SUM('Tbl 10'!C25:N25)*100</f>
        <v>6.440116280539737</v>
      </c>
      <c r="U25" s="41"/>
      <c r="V25" s="41">
        <f>'Tbl 10'!M25/SUM('Tbl 10'!C25:N25)*100</f>
        <v>2.3568992685443377</v>
      </c>
      <c r="W25" s="41"/>
      <c r="X25" s="41">
        <f>'Tbl 10'!N25/SUM('Tbl 10'!C25:N25)*100</f>
        <v>25.078131969805323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1">
        <f>'Tbl 10'!C26/SUM('Tbl 10'!C26:N26)*100</f>
        <v>1.6183283525566177</v>
      </c>
      <c r="C26" s="41"/>
      <c r="D26" s="41">
        <f>'Tbl 10'!D26/SUM('Tbl 10'!C26:N26)*100</f>
        <v>7.72697889818637</v>
      </c>
      <c r="E26" s="41"/>
      <c r="F26" s="41">
        <f>'Tbl 10'!E26/SUM('Tbl 10'!C26:N26)*100</f>
        <v>40.02302297954383</v>
      </c>
      <c r="G26" s="41"/>
      <c r="H26" s="41">
        <f>'Tbl 10'!F26/SUM('Tbl 10'!C26:N26)*100</f>
        <v>1.899453989655643</v>
      </c>
      <c r="I26" s="41"/>
      <c r="J26" s="41">
        <f>'Tbl 10'!G26/SUM('Tbl 10'!C26:N26)*100</f>
        <v>0.4414521788535123</v>
      </c>
      <c r="K26" s="41"/>
      <c r="L26" s="41">
        <f>'Tbl 10'!H26/SUM('Tbl 10'!C26:N26)*100</f>
        <v>12.364036775110105</v>
      </c>
      <c r="M26" s="41"/>
      <c r="N26" s="41">
        <f>'Tbl 10'!I26/SUM('Tbl 10'!C26:N26)*100</f>
        <v>0.4459122868636682</v>
      </c>
      <c r="O26" s="41"/>
      <c r="P26" s="41">
        <f>'Tbl 10'!J26/SUM('Tbl 10'!C26:N26)*100</f>
        <v>0.8327302675575432</v>
      </c>
      <c r="Q26" s="41"/>
      <c r="R26" s="41">
        <f>'Tbl 10'!K26/SUM('Tbl 10'!C26:N26)*100</f>
        <v>4.460756999733146</v>
      </c>
      <c r="S26" s="41"/>
      <c r="T26" s="41">
        <f>'Tbl 10'!L26/SUM('Tbl 10'!C26:N26)*100</f>
        <v>6.149963640439655</v>
      </c>
      <c r="U26" s="41"/>
      <c r="V26" s="41">
        <f>'Tbl 10'!M26/SUM('Tbl 10'!C26:N26)*100</f>
        <v>2.954160783677308</v>
      </c>
      <c r="W26" s="41"/>
      <c r="X26" s="41">
        <f>'Tbl 10'!N26/SUM('Tbl 10'!C26:N26)*100</f>
        <v>21.08320284782259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1">
        <f>'Tbl 10'!C27/SUM('Tbl 10'!C27:N27)*100</f>
        <v>4.3717981022182055</v>
      </c>
      <c r="C27" s="41"/>
      <c r="D27" s="41">
        <f>'Tbl 10'!D27/SUM('Tbl 10'!C27:N27)*100</f>
        <v>8.243982570881265</v>
      </c>
      <c r="E27" s="41"/>
      <c r="F27" s="41">
        <f>'Tbl 10'!E27/SUM('Tbl 10'!C27:N27)*100</f>
        <v>37.150922090218664</v>
      </c>
      <c r="G27" s="41"/>
      <c r="H27" s="41">
        <f>'Tbl 10'!F27/SUM('Tbl 10'!C27:N27)*100</f>
        <v>2.134549583251854</v>
      </c>
      <c r="I27" s="41"/>
      <c r="J27" s="41">
        <f>'Tbl 10'!G27/SUM('Tbl 10'!C27:N27)*100</f>
        <v>1.3418321313883734</v>
      </c>
      <c r="K27" s="41"/>
      <c r="L27" s="41">
        <f>'Tbl 10'!H27/SUM('Tbl 10'!C27:N27)*100</f>
        <v>9.517088691229212</v>
      </c>
      <c r="M27" s="41"/>
      <c r="N27" s="41">
        <f>'Tbl 10'!I27/SUM('Tbl 10'!C27:N27)*100</f>
        <v>0.6632954561134837</v>
      </c>
      <c r="O27" s="41"/>
      <c r="P27" s="41">
        <f>'Tbl 10'!J27/SUM('Tbl 10'!C27:N27)*100</f>
        <v>0.009788364892985754</v>
      </c>
      <c r="Q27" s="41"/>
      <c r="R27" s="41">
        <f>'Tbl 10'!K27/SUM('Tbl 10'!C27:N27)*100</f>
        <v>6.5152930631498585</v>
      </c>
      <c r="S27" s="41"/>
      <c r="T27" s="41">
        <f>'Tbl 10'!L27/SUM('Tbl 10'!C27:N27)*100</f>
        <v>7.409576263283037</v>
      </c>
      <c r="U27" s="41"/>
      <c r="V27" s="41">
        <f>'Tbl 10'!M27/SUM('Tbl 10'!C27:N27)*100</f>
        <v>1.9355319781295084</v>
      </c>
      <c r="W27" s="41"/>
      <c r="X27" s="41">
        <f>'Tbl 10'!N27/SUM('Tbl 10'!C27:N27)*100</f>
        <v>20.70634170524356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29" t="s">
        <v>157</v>
      </c>
      <c r="B29" s="41">
        <f>'Tbl 10'!C29/SUM('Tbl 10'!C29:N29)*100</f>
        <v>1.9745644632227979</v>
      </c>
      <c r="C29" s="41"/>
      <c r="D29" s="41">
        <f>'Tbl 10'!D29/SUM('Tbl 10'!C29:N29)*100</f>
        <v>6.445750593676602</v>
      </c>
      <c r="E29" s="41"/>
      <c r="F29" s="41">
        <f>'Tbl 10'!E29/SUM('Tbl 10'!C29:N29)*100</f>
        <v>40.33982938026065</v>
      </c>
      <c r="G29" s="41"/>
      <c r="H29" s="41">
        <f>'Tbl 10'!F29/SUM('Tbl 10'!C29:N29)*100</f>
        <v>1.3808803745407683</v>
      </c>
      <c r="I29" s="41"/>
      <c r="J29" s="41">
        <f>'Tbl 10'!G29/SUM('Tbl 10'!C29:N29)*100</f>
        <v>0.6046173351362425</v>
      </c>
      <c r="K29" s="41"/>
      <c r="L29" s="41">
        <f>'Tbl 10'!H29/SUM('Tbl 10'!C29:N29)*100</f>
        <v>10.69619449168325</v>
      </c>
      <c r="M29" s="41"/>
      <c r="N29" s="41">
        <f>'Tbl 10'!I29/SUM('Tbl 10'!C29:N29)*100</f>
        <v>0.5570963098142312</v>
      </c>
      <c r="O29" s="41"/>
      <c r="P29" s="41">
        <f>'Tbl 10'!J29/SUM('Tbl 10'!C29:N29)*100</f>
        <v>0.0015046665808484858</v>
      </c>
      <c r="Q29" s="41"/>
      <c r="R29" s="41">
        <f>'Tbl 10'!K29/SUM('Tbl 10'!C29:N29)*100</f>
        <v>3.9901079082798185</v>
      </c>
      <c r="S29" s="41"/>
      <c r="T29" s="41">
        <f>'Tbl 10'!L29/SUM('Tbl 10'!C29:N29)*100</f>
        <v>5.639207032730078</v>
      </c>
      <c r="U29" s="41"/>
      <c r="V29" s="41">
        <f>'Tbl 10'!M29/SUM('Tbl 10'!C29:N29)*100</f>
        <v>1.5752710871763398</v>
      </c>
      <c r="W29" s="41"/>
      <c r="X29" s="41">
        <f>'Tbl 10'!N29/SUM('Tbl 10'!C29:N29)*100</f>
        <v>26.794976356898374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1">
        <f>'Tbl 10'!C30/SUM('Tbl 10'!C30:N30)*100</f>
        <v>3.1380143879187727</v>
      </c>
      <c r="C30" s="41"/>
      <c r="D30" s="41">
        <f>'Tbl 10'!D30/SUM('Tbl 10'!C30:N30)*100</f>
        <v>7.21478235446001</v>
      </c>
      <c r="E30" s="41"/>
      <c r="F30" s="41">
        <f>'Tbl 10'!E30/SUM('Tbl 10'!C30:N30)*100</f>
        <v>35.77322382182633</v>
      </c>
      <c r="G30" s="41"/>
      <c r="H30" s="41">
        <f>'Tbl 10'!F30/SUM('Tbl 10'!C30:N30)*100</f>
        <v>1.2064274501074987</v>
      </c>
      <c r="I30" s="41"/>
      <c r="J30" s="41">
        <f>'Tbl 10'!G30/SUM('Tbl 10'!C30:N30)*100</f>
        <v>2.680353164011148</v>
      </c>
      <c r="K30" s="41"/>
      <c r="L30" s="41">
        <f>'Tbl 10'!H30/SUM('Tbl 10'!C30:N30)*100</f>
        <v>10.734115249442404</v>
      </c>
      <c r="M30" s="41"/>
      <c r="N30" s="41">
        <f>'Tbl 10'!I30/SUM('Tbl 10'!C30:N30)*100</f>
        <v>1.3642442605029619</v>
      </c>
      <c r="O30" s="41"/>
      <c r="P30" s="41">
        <f>'Tbl 10'!J30/SUM('Tbl 10'!C30:N30)*100</f>
        <v>0.8922498926387098</v>
      </c>
      <c r="Q30" s="41"/>
      <c r="R30" s="41">
        <f>'Tbl 10'!K30/SUM('Tbl 10'!C30:N30)*100</f>
        <v>5.627220783042811</v>
      </c>
      <c r="S30" s="41"/>
      <c r="T30" s="41">
        <f>'Tbl 10'!L30/SUM('Tbl 10'!C30:N30)*100</f>
        <v>7.613943404515583</v>
      </c>
      <c r="U30" s="41"/>
      <c r="V30" s="41">
        <f>'Tbl 10'!M30/SUM('Tbl 10'!C30:N30)*100</f>
        <v>1.9783234506704515</v>
      </c>
      <c r="W30" s="41"/>
      <c r="X30" s="41">
        <f>'Tbl 10'!N30/SUM('Tbl 10'!C30:N30)*100</f>
        <v>21.777101780863326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1">
        <f>'Tbl 10'!C31/SUM('Tbl 10'!C31:N31)*100</f>
        <v>2.0213542522358114</v>
      </c>
      <c r="C31" s="41"/>
      <c r="D31" s="41">
        <f>'Tbl 10'!D31/SUM('Tbl 10'!C31:N31)*100</f>
        <v>5.704506397241794</v>
      </c>
      <c r="E31" s="41"/>
      <c r="F31" s="41">
        <f>'Tbl 10'!E31/SUM('Tbl 10'!C31:N31)*100</f>
        <v>39.629965040137236</v>
      </c>
      <c r="G31" s="41"/>
      <c r="H31" s="41">
        <f>'Tbl 10'!F31/SUM('Tbl 10'!C31:N31)*100</f>
        <v>2.2123830564878033</v>
      </c>
      <c r="I31" s="41"/>
      <c r="J31" s="41">
        <f>'Tbl 10'!G31/SUM('Tbl 10'!C31:N31)*100</f>
        <v>1.1055628716586003</v>
      </c>
      <c r="K31" s="41"/>
      <c r="L31" s="41">
        <f>'Tbl 10'!H31/SUM('Tbl 10'!C31:N31)*100</f>
        <v>9.101977549117207</v>
      </c>
      <c r="M31" s="41"/>
      <c r="N31" s="41">
        <f>'Tbl 10'!I31/SUM('Tbl 10'!C31:N31)*100</f>
        <v>0.5375871488758929</v>
      </c>
      <c r="O31" s="41"/>
      <c r="P31" s="41">
        <f>'Tbl 10'!J31/SUM('Tbl 10'!C31:N31)*100</f>
        <v>0.6994812972333445</v>
      </c>
      <c r="Q31" s="41"/>
      <c r="R31" s="41">
        <f>'Tbl 10'!K31/SUM('Tbl 10'!C31:N31)*100</f>
        <v>6.680847031443486</v>
      </c>
      <c r="S31" s="41"/>
      <c r="T31" s="41">
        <f>'Tbl 10'!L31/SUM('Tbl 10'!C31:N31)*100</f>
        <v>7.405232768448785</v>
      </c>
      <c r="U31" s="41"/>
      <c r="V31" s="41">
        <f>'Tbl 10'!M31/SUM('Tbl 10'!C31:N31)*100</f>
        <v>1.7697275808080726</v>
      </c>
      <c r="W31" s="41"/>
      <c r="X31" s="41">
        <f>'Tbl 10'!N31/SUM('Tbl 10'!C31:N31)*100</f>
        <v>23.131375006311952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1">
        <f>'Tbl 10'!C32/SUM('Tbl 10'!C32:N32)*100</f>
        <v>2.1661527120822743</v>
      </c>
      <c r="C32" s="41"/>
      <c r="D32" s="41">
        <f>'Tbl 10'!D32/SUM('Tbl 10'!C32:N32)*100</f>
        <v>6.607065627508748</v>
      </c>
      <c r="E32" s="41"/>
      <c r="F32" s="41">
        <f>'Tbl 10'!E32/SUM('Tbl 10'!C32:N32)*100</f>
        <v>36.67687900722365</v>
      </c>
      <c r="G32" s="41"/>
      <c r="H32" s="41">
        <f>'Tbl 10'!F32/SUM('Tbl 10'!C32:N32)*100</f>
        <v>2.456281829059133</v>
      </c>
      <c r="I32" s="41"/>
      <c r="J32" s="41">
        <f>'Tbl 10'!G32/SUM('Tbl 10'!C32:N32)*100</f>
        <v>0.6855151012233047</v>
      </c>
      <c r="K32" s="41"/>
      <c r="L32" s="41">
        <f>'Tbl 10'!H32/SUM('Tbl 10'!C32:N32)*100</f>
        <v>9.20558559112131</v>
      </c>
      <c r="M32" s="41"/>
      <c r="N32" s="41">
        <f>'Tbl 10'!I32/SUM('Tbl 10'!C32:N32)*100</f>
        <v>0.6513104671149522</v>
      </c>
      <c r="O32" s="41"/>
      <c r="P32" s="41">
        <f>'Tbl 10'!J32/SUM('Tbl 10'!C32:N32)*100</f>
        <v>0.9332284155684476</v>
      </c>
      <c r="Q32" s="41"/>
      <c r="R32" s="41">
        <f>'Tbl 10'!K32/SUM('Tbl 10'!C32:N32)*100</f>
        <v>7.025014367957443</v>
      </c>
      <c r="S32" s="41"/>
      <c r="T32" s="41">
        <f>'Tbl 10'!L32/SUM('Tbl 10'!C32:N32)*100</f>
        <v>6.963246693353422</v>
      </c>
      <c r="U32" s="41"/>
      <c r="V32" s="41">
        <f>'Tbl 10'!M32/SUM('Tbl 10'!C32:N32)*100</f>
        <v>2.0478878198120762</v>
      </c>
      <c r="W32" s="41"/>
      <c r="X32" s="41">
        <f>'Tbl 10'!N32/SUM('Tbl 10'!C32:N32)*100</f>
        <v>24.581832367975252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1">
        <f>'Tbl 10'!C33/SUM('Tbl 10'!C33:N33)*100</f>
        <v>2.1133242665859426</v>
      </c>
      <c r="C33" s="41"/>
      <c r="D33" s="41">
        <f>'Tbl 10'!D33/SUM('Tbl 10'!C33:N33)*100</f>
        <v>6.427361299218766</v>
      </c>
      <c r="E33" s="41"/>
      <c r="F33" s="41">
        <f>'Tbl 10'!E33/SUM('Tbl 10'!C33:N33)*100</f>
        <v>38.71157299566493</v>
      </c>
      <c r="G33" s="41"/>
      <c r="H33" s="41">
        <f>'Tbl 10'!F33/SUM('Tbl 10'!C33:N33)*100</f>
        <v>2.6726002736072014</v>
      </c>
      <c r="I33" s="41"/>
      <c r="J33" s="41">
        <f>'Tbl 10'!G33/SUM('Tbl 10'!C33:N33)*100</f>
        <v>1.6717456636958925</v>
      </c>
      <c r="K33" s="41"/>
      <c r="L33" s="41">
        <f>'Tbl 10'!H33/SUM('Tbl 10'!C33:N33)*100</f>
        <v>8.20939614168422</v>
      </c>
      <c r="M33" s="41"/>
      <c r="N33" s="41">
        <f>'Tbl 10'!I33/SUM('Tbl 10'!C33:N33)*100</f>
        <v>3.2280399560020525</v>
      </c>
      <c r="O33" s="41"/>
      <c r="P33" s="41">
        <f>'Tbl 10'!J33/SUM('Tbl 10'!C33:N33)*100</f>
        <v>0.8391728496081133</v>
      </c>
      <c r="Q33" s="41"/>
      <c r="R33" s="41">
        <f>'Tbl 10'!K33/SUM('Tbl 10'!C33:N33)*100</f>
        <v>6.761659507563731</v>
      </c>
      <c r="S33" s="41"/>
      <c r="T33" s="41">
        <f>'Tbl 10'!L33/SUM('Tbl 10'!C33:N33)*100</f>
        <v>5.93735183967188</v>
      </c>
      <c r="U33" s="41"/>
      <c r="V33" s="41">
        <f>'Tbl 10'!M33/SUM('Tbl 10'!C33:N33)*100</f>
        <v>2.413401135117664</v>
      </c>
      <c r="W33" s="41"/>
      <c r="X33" s="41">
        <f>'Tbl 10'!N33/SUM('Tbl 10'!C33:N33)*100</f>
        <v>21.014374071579603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 ht="12.75">
      <c r="A35" s="3" t="s">
        <v>71</v>
      </c>
      <c r="B35" s="41">
        <f>'Tbl 10'!C35/SUM('Tbl 10'!C35:N35)*100</f>
        <v>2.2953818620459723</v>
      </c>
      <c r="C35" s="41"/>
      <c r="D35" s="41">
        <f>'Tbl 10'!D35/SUM('Tbl 10'!C35:N35)*100</f>
        <v>8.172940129456821</v>
      </c>
      <c r="E35" s="41"/>
      <c r="F35" s="41">
        <f>'Tbl 10'!E35/SUM('Tbl 10'!C35:N35)*100</f>
        <v>38.85654231838619</v>
      </c>
      <c r="G35" s="41"/>
      <c r="H35" s="41">
        <f>'Tbl 10'!F35/SUM('Tbl 10'!C35:N35)*100</f>
        <v>2.8805135594195925</v>
      </c>
      <c r="I35" s="41"/>
      <c r="J35" s="41">
        <f>'Tbl 10'!G35/SUM('Tbl 10'!C35:N35)*100</f>
        <v>1.1708044303751037</v>
      </c>
      <c r="K35" s="41"/>
      <c r="L35" s="41">
        <f>'Tbl 10'!H35/SUM('Tbl 10'!C35:N35)*100</f>
        <v>7.559468905190453</v>
      </c>
      <c r="M35" s="41"/>
      <c r="N35" s="41">
        <f>'Tbl 10'!I35/SUM('Tbl 10'!C35:N35)*100</f>
        <v>0.5420103404335025</v>
      </c>
      <c r="O35" s="41"/>
      <c r="P35" s="41">
        <f>'Tbl 10'!J35/SUM('Tbl 10'!C35:N35)*100</f>
        <v>0</v>
      </c>
      <c r="Q35" s="41"/>
      <c r="R35" s="41">
        <f>'Tbl 10'!K35/SUM('Tbl 10'!C35:N35)*100</f>
        <v>4.634670405265276</v>
      </c>
      <c r="S35" s="41"/>
      <c r="T35" s="41">
        <f>'Tbl 10'!L35/SUM('Tbl 10'!C35:N35)*100</f>
        <v>7.461628763080499</v>
      </c>
      <c r="U35" s="41"/>
      <c r="V35" s="41">
        <f>'Tbl 10'!M35/SUM('Tbl 10'!C35:N35)*100</f>
        <v>2.1909615099142425</v>
      </c>
      <c r="W35" s="41"/>
      <c r="X35" s="41">
        <f>'Tbl 10'!N35/SUM('Tbl 10'!C35:N35)*100</f>
        <v>24.235077776432348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1">
        <f>'Tbl 10'!C36/SUM('Tbl 10'!C36:N36)*100</f>
        <v>2.6258085519933085</v>
      </c>
      <c r="C36" s="41"/>
      <c r="D36" s="41">
        <f>'Tbl 10'!D36/SUM('Tbl 10'!C36:N36)*100</f>
        <v>7.1617060509132395</v>
      </c>
      <c r="E36" s="41"/>
      <c r="F36" s="41">
        <f>'Tbl 10'!E36/SUM('Tbl 10'!C36:N36)*100</f>
        <v>39.88543344828213</v>
      </c>
      <c r="G36" s="41"/>
      <c r="H36" s="41">
        <f>'Tbl 10'!F36/SUM('Tbl 10'!C36:N36)*100</f>
        <v>3.4550688851630595</v>
      </c>
      <c r="I36" s="41"/>
      <c r="J36" s="41">
        <f>'Tbl 10'!G36/SUM('Tbl 10'!C36:N36)*100</f>
        <v>1.168504631804544</v>
      </c>
      <c r="K36" s="41"/>
      <c r="L36" s="41">
        <f>'Tbl 10'!H36/SUM('Tbl 10'!C36:N36)*100</f>
        <v>8.180015474269691</v>
      </c>
      <c r="M36" s="41"/>
      <c r="N36" s="41">
        <f>'Tbl 10'!I36/SUM('Tbl 10'!C36:N36)*100</f>
        <v>0.4862323995454435</v>
      </c>
      <c r="O36" s="41"/>
      <c r="P36" s="41">
        <f>'Tbl 10'!J36/SUM('Tbl 10'!C36:N36)*100</f>
        <v>0.09939045744418709</v>
      </c>
      <c r="Q36" s="41"/>
      <c r="R36" s="41">
        <f>'Tbl 10'!K36/SUM('Tbl 10'!C36:N36)*100</f>
        <v>3.696412661212492</v>
      </c>
      <c r="S36" s="41"/>
      <c r="T36" s="41">
        <f>'Tbl 10'!L36/SUM('Tbl 10'!C36:N36)*100</f>
        <v>7.140754046663073</v>
      </c>
      <c r="U36" s="41"/>
      <c r="V36" s="41">
        <f>'Tbl 10'!M36/SUM('Tbl 10'!C36:N36)*100</f>
        <v>5.21040897967829</v>
      </c>
      <c r="W36" s="41"/>
      <c r="X36" s="41">
        <f>'Tbl 10'!N36/SUM('Tbl 10'!C36:N36)*100</f>
        <v>20.89026441303053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1">
        <f>'Tbl 10'!C37/SUM('Tbl 10'!C37:N37)*100</f>
        <v>2.5214723412992877</v>
      </c>
      <c r="C37" s="41"/>
      <c r="D37" s="41">
        <f>'Tbl 10'!D37/SUM('Tbl 10'!C37:N37)*100</f>
        <v>6.7960687302270655</v>
      </c>
      <c r="E37" s="41"/>
      <c r="F37" s="41">
        <f>'Tbl 10'!E37/SUM('Tbl 10'!C37:N37)*100</f>
        <v>40.25271233102673</v>
      </c>
      <c r="G37" s="41"/>
      <c r="H37" s="41">
        <f>'Tbl 10'!F37/SUM('Tbl 10'!C37:N37)*100</f>
        <v>2.3911499178142037</v>
      </c>
      <c r="I37" s="41"/>
      <c r="J37" s="41">
        <f>'Tbl 10'!G37/SUM('Tbl 10'!C37:N37)*100</f>
        <v>1.073541660557198</v>
      </c>
      <c r="K37" s="41"/>
      <c r="L37" s="41">
        <f>'Tbl 10'!H37/SUM('Tbl 10'!C37:N37)*100</f>
        <v>9.627884519038629</v>
      </c>
      <c r="M37" s="41"/>
      <c r="N37" s="41">
        <f>'Tbl 10'!I37/SUM('Tbl 10'!C37:N37)*100</f>
        <v>1.1602582115242501</v>
      </c>
      <c r="O37" s="41"/>
      <c r="P37" s="41">
        <f>'Tbl 10'!J37/SUM('Tbl 10'!C37:N37)*100</f>
        <v>0.791880659143452</v>
      </c>
      <c r="Q37" s="41"/>
      <c r="R37" s="41">
        <f>'Tbl 10'!K37/SUM('Tbl 10'!C37:N37)*100</f>
        <v>4.590241250884211</v>
      </c>
      <c r="S37" s="41"/>
      <c r="T37" s="41">
        <f>'Tbl 10'!L37/SUM('Tbl 10'!C37:N37)*100</f>
        <v>6.116049580290738</v>
      </c>
      <c r="U37" s="41"/>
      <c r="V37" s="41">
        <f>'Tbl 10'!M37/SUM('Tbl 10'!C37:N37)*100</f>
        <v>1.6572421457761004</v>
      </c>
      <c r="W37" s="41"/>
      <c r="X37" s="41">
        <f>'Tbl 10'!N37/SUM('Tbl 10'!C37:N37)*100</f>
        <v>23.02149865241813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29">
        <f>'Tbl 10'!C38/SUM('Tbl 10'!C38:N38)*100</f>
        <v>1.5473335925886864</v>
      </c>
      <c r="C38" s="29"/>
      <c r="D38" s="29">
        <f>'Tbl 10'!D38/SUM('Tbl 10'!C38:N38)*100</f>
        <v>6.659033717405808</v>
      </c>
      <c r="E38" s="29"/>
      <c r="F38" s="29">
        <f>'Tbl 10'!E38/SUM('Tbl 10'!C38:N38)*100</f>
        <v>41.539565876406876</v>
      </c>
      <c r="G38" s="29"/>
      <c r="H38" s="29">
        <f>'Tbl 10'!F38/SUM('Tbl 10'!C38:N38)*100</f>
        <v>2.484985041246782</v>
      </c>
      <c r="I38" s="29"/>
      <c r="J38" s="29">
        <f>'Tbl 10'!G38/SUM('Tbl 10'!C38:N38)*100</f>
        <v>1.6048000490188101</v>
      </c>
      <c r="K38" s="29"/>
      <c r="L38" s="29">
        <f>'Tbl 10'!H38/SUM('Tbl 10'!C38:N38)*100</f>
        <v>9.70590843081994</v>
      </c>
      <c r="M38" s="29"/>
      <c r="N38" s="29">
        <f>'Tbl 10'!I38/SUM('Tbl 10'!C38:N38)*100</f>
        <v>0.3041008383151466</v>
      </c>
      <c r="O38" s="29"/>
      <c r="P38" s="29">
        <f>'Tbl 10'!J38/SUM('Tbl 10'!C38:N38)*100</f>
        <v>0.8344716150505816</v>
      </c>
      <c r="Q38" s="29"/>
      <c r="R38" s="29">
        <f>'Tbl 10'!K38/SUM('Tbl 10'!C38:N38)*100</f>
        <v>5.4655241002737</v>
      </c>
      <c r="S38" s="29"/>
      <c r="T38" s="29">
        <f>'Tbl 10'!L38/SUM('Tbl 10'!C38:N38)*100</f>
        <v>6.826664337733844</v>
      </c>
      <c r="U38" s="29"/>
      <c r="V38" s="29">
        <f>'Tbl 10'!M38/SUM('Tbl 10'!C38:N38)*100</f>
        <v>0.9285588598629083</v>
      </c>
      <c r="W38" s="29"/>
      <c r="X38" s="29">
        <f>'Tbl 10'!N38/SUM('Tbl 10'!C38:N38)*100</f>
        <v>22.099053541276913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182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108</v>
      </c>
    </row>
  </sheetData>
  <sheetProtection password="CAF5" sheet="1" objects="1" scenarios="1"/>
  <mergeCells count="31">
    <mergeCell ref="L8:M8"/>
    <mergeCell ref="L7:M7"/>
    <mergeCell ref="P8:Q8"/>
    <mergeCell ref="P7:Q7"/>
    <mergeCell ref="V7:W7"/>
    <mergeCell ref="V8:W8"/>
    <mergeCell ref="R8:S8"/>
    <mergeCell ref="R7:S7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D6:E6"/>
    <mergeCell ref="F8:G8"/>
    <mergeCell ref="F7:G7"/>
    <mergeCell ref="J8:K8"/>
    <mergeCell ref="J7:K7"/>
    <mergeCell ref="J6:K6"/>
    <mergeCell ref="H6:I6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scaleWithDoc="0">
    <oddFooter>&amp;L&amp;"Arial,Italic"&amp;9MSDE-LFRO  09/2010&amp;C- 9 -&amp;R&amp;"Arial,Italic"&amp;9Selected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keywords/>
  <dc:description/>
  <cp:lastModifiedBy>rieng</cp:lastModifiedBy>
  <cp:lastPrinted>2010-10-06T20:05:04Z</cp:lastPrinted>
  <dcterms:created xsi:type="dcterms:W3CDTF">1999-02-18T17:46:40Z</dcterms:created>
  <dcterms:modified xsi:type="dcterms:W3CDTF">2010-10-18T18:42:47Z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159200.000000000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