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85" yWindow="390" windowWidth="9720" windowHeight="6285" tabRatio="594" activeTab="0"/>
  </bookViews>
  <sheets>
    <sheet name="Tbl1" sheetId="1" r:id="rId1"/>
    <sheet name="Tbl2" sheetId="2" r:id="rId2"/>
    <sheet name="Tbl3" sheetId="3" r:id="rId3"/>
    <sheet name="Tbl4" sheetId="4" r:id="rId4"/>
    <sheet name="Tbl5" sheetId="5" r:id="rId5"/>
    <sheet name="Tbl6" sheetId="6" r:id="rId6"/>
    <sheet name="Tbl 7" sheetId="7" r:id="rId7"/>
    <sheet name="Tbl8" sheetId="8" r:id="rId8"/>
    <sheet name="Tbl9" sheetId="9" r:id="rId9"/>
    <sheet name="Tbl 10" sheetId="10" r:id="rId10"/>
    <sheet name="Tbl11" sheetId="11" r:id="rId11"/>
    <sheet name="Allexp" sheetId="12" r:id="rId12"/>
    <sheet name="Tbl5a" sheetId="13" r:id="rId13"/>
    <sheet name="Sheet1" sheetId="14" r:id="rId14"/>
  </sheets>
  <definedNames>
    <definedName name="_xlnm.Print_Area" localSheetId="9">'Tbl 10'!$A$1:$N$40</definedName>
    <definedName name="_xlnm.Print_Area" localSheetId="6">'Tbl 7'!$A$1:$L$42</definedName>
    <definedName name="_xlnm.Print_Area" localSheetId="10">'Tbl11'!$A$1:$E$41</definedName>
    <definedName name="_xlnm.Print_Area" localSheetId="1">'Tbl2'!$A$1:$M$44</definedName>
    <definedName name="_xlnm.Print_Area" localSheetId="8">'Tbl9'!$A$1:$X$38</definedName>
    <definedName name="_xlnm.Print_Titles" localSheetId="12">'Tbl5a'!$A:$A</definedName>
  </definedNames>
  <calcPr fullCalcOnLoad="1"/>
</workbook>
</file>

<file path=xl/sharedStrings.xml><?xml version="1.0" encoding="utf-8"?>
<sst xmlns="http://schemas.openxmlformats.org/spreadsheetml/2006/main" count="931" uniqueCount="218">
  <si>
    <t>01</t>
  </si>
  <si>
    <t>21</t>
  </si>
  <si>
    <t>07</t>
  </si>
  <si>
    <t>09</t>
  </si>
  <si>
    <t>22</t>
  </si>
  <si>
    <t>23</t>
  </si>
  <si>
    <t>02</t>
  </si>
  <si>
    <t>15</t>
  </si>
  <si>
    <t>16</t>
  </si>
  <si>
    <t>03</t>
  </si>
  <si>
    <t>08</t>
  </si>
  <si>
    <t>10</t>
  </si>
  <si>
    <t>11</t>
  </si>
  <si>
    <t>04</t>
  </si>
  <si>
    <t>05</t>
  </si>
  <si>
    <t>06</t>
  </si>
  <si>
    <t>12</t>
  </si>
  <si>
    <t>13</t>
  </si>
  <si>
    <t>14</t>
  </si>
  <si>
    <t>30</t>
  </si>
  <si>
    <t>17</t>
  </si>
  <si>
    <t>18</t>
  </si>
  <si>
    <t>19</t>
  </si>
  <si>
    <t>20</t>
  </si>
  <si>
    <t>Adminis-</t>
  </si>
  <si>
    <t>tration</t>
  </si>
  <si>
    <t>Mid-level</t>
  </si>
  <si>
    <t>Instructional</t>
  </si>
  <si>
    <t>and Wages</t>
  </si>
  <si>
    <t>Salaries</t>
  </si>
  <si>
    <t>Textbooks and</t>
  </si>
  <si>
    <t>Supplies</t>
  </si>
  <si>
    <t>Other</t>
  </si>
  <si>
    <t>Costs</t>
  </si>
  <si>
    <t>Special</t>
  </si>
  <si>
    <t>Education</t>
  </si>
  <si>
    <t>Student</t>
  </si>
  <si>
    <t>Pupil</t>
  </si>
  <si>
    <t>Personnel</t>
  </si>
  <si>
    <t>Services</t>
  </si>
  <si>
    <t>Health</t>
  </si>
  <si>
    <t>Transpor-</t>
  </si>
  <si>
    <t>tation</t>
  </si>
  <si>
    <t xml:space="preserve">Operation </t>
  </si>
  <si>
    <t>of Plant</t>
  </si>
  <si>
    <t>Mainte-</t>
  </si>
  <si>
    <t>nance</t>
  </si>
  <si>
    <t>Fixed</t>
  </si>
  <si>
    <t>Charges</t>
  </si>
  <si>
    <t>Community</t>
  </si>
  <si>
    <t>Capital</t>
  </si>
  <si>
    <t>Outlay</t>
  </si>
  <si>
    <t>Allegany</t>
  </si>
  <si>
    <t>Anne Arundel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</si>
  <si>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</si>
  <si>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</si>
  <si>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</si>
  <si>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</si>
  <si>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</si>
  <si>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</si>
  <si>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</si>
  <si>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</si>
  <si>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</si>
  <si>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</si>
  <si>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</si>
  <si>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</si>
  <si>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Mongtomery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</si>
  <si>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</si>
  <si>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</si>
  <si>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</si>
  <si>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</si>
  <si>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</si>
  <si>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</si>
  <si>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</si>
  <si>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</si>
  <si>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Baltimore City</t>
  </si>
  <si>
    <t>Total State</t>
  </si>
  <si>
    <t>Total</t>
  </si>
  <si>
    <t>Current</t>
  </si>
  <si>
    <t>Expenditures</t>
  </si>
  <si>
    <t>Total Current</t>
  </si>
  <si>
    <t>Cost</t>
  </si>
  <si>
    <t>Rank</t>
  </si>
  <si>
    <t>Fund</t>
  </si>
  <si>
    <t>Expenditures*</t>
  </si>
  <si>
    <t>State Share of</t>
  </si>
  <si>
    <t xml:space="preserve">Teachers' </t>
  </si>
  <si>
    <t>Retirement</t>
  </si>
  <si>
    <t>Including State</t>
  </si>
  <si>
    <t>Share of Teachers'</t>
  </si>
  <si>
    <t>Excluding State</t>
  </si>
  <si>
    <t>Including Student Transportation</t>
  </si>
  <si>
    <t>Excluding Student Transportation</t>
  </si>
  <si>
    <t>Cost per Pupil Belonging* for Current Expenses</t>
  </si>
  <si>
    <t>Cost per Public Elementary and Secondary Pupil Belonging for Current Expenses, Capital Outlay, and Debt Service</t>
  </si>
  <si>
    <t>Table 1</t>
  </si>
  <si>
    <t>Table 2</t>
  </si>
  <si>
    <t>Programs</t>
  </si>
  <si>
    <t>Transportation</t>
  </si>
  <si>
    <t>Current Expense Fund</t>
  </si>
  <si>
    <t>and Debt</t>
  </si>
  <si>
    <t>Table 3</t>
  </si>
  <si>
    <t>Total Cost</t>
  </si>
  <si>
    <t>per Pupil</t>
  </si>
  <si>
    <t>Maintenance</t>
  </si>
  <si>
    <t>NOTE:  Includes expenditures for administration, instructional salaries and wages, textbooks and other instructional materials, other instructinal</t>
  </si>
  <si>
    <t>NOTE:  Excludes expenditures for adult education, equipment, state share of teachers' retirement, interfund transfers, and outgoing transfers</t>
  </si>
  <si>
    <t>Table 9</t>
  </si>
  <si>
    <t>NOTE:  Percentages may not equal 100% due to rounding.</t>
  </si>
  <si>
    <t>Table 11</t>
  </si>
  <si>
    <t>Current Capital</t>
  </si>
  <si>
    <t>Table 4</t>
  </si>
  <si>
    <t>Instructional Expenditures</t>
  </si>
  <si>
    <t>Operation</t>
  </si>
  <si>
    <t>Local</t>
  </si>
  <si>
    <t>Agency</t>
  </si>
  <si>
    <t>Federal</t>
  </si>
  <si>
    <t>Table 5</t>
  </si>
  <si>
    <t>Table 6</t>
  </si>
  <si>
    <t>Table 7</t>
  </si>
  <si>
    <t>Total Supplies and Materials</t>
  </si>
  <si>
    <t>Textbooks</t>
  </si>
  <si>
    <t>Library Materials</t>
  </si>
  <si>
    <t>Table 1 (continued)</t>
  </si>
  <si>
    <t>Current Expense Fund (continued)</t>
  </si>
  <si>
    <t>Expense</t>
  </si>
  <si>
    <t>Debt Service Fund</t>
  </si>
  <si>
    <t>Administration</t>
  </si>
  <si>
    <t>Instruction</t>
  </si>
  <si>
    <t>Interest</t>
  </si>
  <si>
    <t>Principal</t>
  </si>
  <si>
    <t>*Interfund transfers and transfers between Maryland local education agencies are not shown on this table</t>
  </si>
  <si>
    <t xml:space="preserve">*Excludes the following expenditures: </t>
  </si>
  <si>
    <t>Table 10</t>
  </si>
  <si>
    <t>Average</t>
  </si>
  <si>
    <t>Daily</t>
  </si>
  <si>
    <t>Membership</t>
  </si>
  <si>
    <t>Attendance</t>
  </si>
  <si>
    <t>Full-time Equivalent Average Number Belonging and Average Daily Atttendance*</t>
  </si>
  <si>
    <t xml:space="preserve">*Half-day kindergarten and prekindergarten pupils have been equated to full-time. </t>
  </si>
  <si>
    <t xml:space="preserve">  Grand</t>
  </si>
  <si>
    <t xml:space="preserve">     Regular</t>
  </si>
  <si>
    <t xml:space="preserve">  Total</t>
  </si>
  <si>
    <t xml:space="preserve">              costs, special education, student personnel services, health services,  operation of plant, maintenance of plant, and fixed charges;</t>
  </si>
  <si>
    <t xml:space="preserve"> Capital</t>
  </si>
  <si>
    <t xml:space="preserve"> Outlay</t>
  </si>
  <si>
    <t xml:space="preserve">  Outlay</t>
  </si>
  <si>
    <t xml:space="preserve">   Fixed</t>
  </si>
  <si>
    <t>Table 8</t>
  </si>
  <si>
    <r>
      <t>Service</t>
    </r>
    <r>
      <rPr>
        <sz val="10"/>
        <rFont val="WP TypographicSymbols"/>
        <family val="0"/>
      </rPr>
      <t>**</t>
    </r>
  </si>
  <si>
    <r>
      <t xml:space="preserve">** </t>
    </r>
    <r>
      <rPr>
        <sz val="10"/>
        <rFont val="Arial"/>
        <family val="2"/>
      </rPr>
      <t>Current Capital Outlay means expenditures of current funds which result in the acquisition of new fixed assets or additions to existing</t>
    </r>
  </si>
  <si>
    <t>Montgomery</t>
  </si>
  <si>
    <t>Debt Services</t>
  </si>
  <si>
    <t>Capital Outlay</t>
  </si>
  <si>
    <t>Equipment</t>
  </si>
  <si>
    <t>Outlay &amp; Debt Servicess</t>
  </si>
  <si>
    <t>Less Equipment</t>
  </si>
  <si>
    <t xml:space="preserve">              student transportation and state share of teachers' retirement are included in some columns </t>
  </si>
  <si>
    <t>Non-Federal</t>
  </si>
  <si>
    <t>** Fixed</t>
  </si>
  <si>
    <t>* Excludes Food Service, Community Services, Capital Outlay, Adult Education, equipment, and transfers</t>
  </si>
  <si>
    <r>
      <t xml:space="preserve">** </t>
    </r>
    <r>
      <rPr>
        <sz val="10"/>
        <rFont val="Arial"/>
        <family val="2"/>
      </rPr>
      <t>Excludes Adult Education, but includes State-paid retirement</t>
    </r>
  </si>
  <si>
    <t>Textbooks and Instructional Supplies</t>
  </si>
  <si>
    <t>Library</t>
  </si>
  <si>
    <t xml:space="preserve">Textbooks </t>
  </si>
  <si>
    <t>Media and</t>
  </si>
  <si>
    <t>Supplies and</t>
  </si>
  <si>
    <t>and Supplies</t>
  </si>
  <si>
    <t xml:space="preserve"> Books</t>
  </si>
  <si>
    <t>Materials</t>
  </si>
  <si>
    <t>Text-</t>
  </si>
  <si>
    <t>books</t>
  </si>
  <si>
    <t>Books</t>
  </si>
  <si>
    <t>Special Education</t>
  </si>
  <si>
    <t>Supplies and Materials</t>
  </si>
  <si>
    <t>Library Media</t>
  </si>
  <si>
    <t>*State share of Teachers' retirement is included; equipment, outgoing transfers, and adult education are excluded.</t>
  </si>
  <si>
    <t>fixed assets; Debt Service expenditures include both principal and interest payments.</t>
  </si>
  <si>
    <t xml:space="preserve">Total </t>
  </si>
  <si>
    <t>Textbook</t>
  </si>
  <si>
    <t>LibraryMedia</t>
  </si>
  <si>
    <t>Other Supplies</t>
  </si>
  <si>
    <t>Materials Of Instruction</t>
  </si>
  <si>
    <t>Table 5a</t>
  </si>
  <si>
    <t>State Share of Teachers' Retirement</t>
  </si>
  <si>
    <t>*Half-time prekindergarten pupils are expressed in full-time equivalents in arriving at per pupil costs</t>
  </si>
  <si>
    <t>(Excludes State Share of Teachers' Retirement)</t>
  </si>
  <si>
    <t>Instruction**</t>
  </si>
  <si>
    <r>
      <t>**</t>
    </r>
    <r>
      <rPr>
        <sz val="10"/>
        <rFont val="WP TypographicSymbols"/>
        <family val="0"/>
      </rPr>
      <t xml:space="preserve"> </t>
    </r>
    <r>
      <rPr>
        <sz val="10"/>
        <rFont val="Arial"/>
        <family val="2"/>
      </rPr>
      <t>Includes Instructional Salaries and Wages, Textbooks and Instructional Supplies, and Other Instructional Costs</t>
    </r>
  </si>
  <si>
    <t>+Excludes Debt Principal repayment and Student Activity Fund Expenditures</t>
  </si>
  <si>
    <t>2007-2008</t>
  </si>
  <si>
    <t>*Expenditures include equipment and outgoing transfers reported in each category.  Percentages may not equal 100% due to rounding.</t>
  </si>
  <si>
    <t>** Include textbooks, library materials and other instructional and special education supplies and materials. Exclude Adult Education expenditures.</t>
  </si>
  <si>
    <t>*Excluded Adult Education, Equipment, and Transfers Expenditures.</t>
  </si>
  <si>
    <t>Instruction - Textbooks and Instructional Supplies FY 2009</t>
  </si>
  <si>
    <t>SFD Part 2 FY 2009  Table 4A</t>
  </si>
  <si>
    <t>Instruction Less Adult Eduction FY 2009</t>
  </si>
  <si>
    <t>2008-2009</t>
  </si>
  <si>
    <t>Food Service Fund</t>
  </si>
  <si>
    <t>School Construction Fund</t>
  </si>
  <si>
    <t>From All Funds</t>
  </si>
  <si>
    <t>**</t>
  </si>
  <si>
    <t>Maryland Public Schools:  2009 - 2010</t>
  </si>
  <si>
    <t>Cost per Pupil Belonging* by Category:  Maryland Public Schools:  2009- 2010</t>
  </si>
  <si>
    <t>Cost per Pupil Belonging* from Federal Funds:  Maryland Public Schools:  2009 - 2010</t>
  </si>
  <si>
    <t>Cost per Pupil Attending* by Category:  Maryland Public Schools:  2009 - 2010</t>
  </si>
  <si>
    <t>Cost per Pupil Belonging* Excluding Federal Funds:  Maryland Public Schools:  2009 - 2010</t>
  </si>
  <si>
    <t>SFD Part 2 FY 2010 Table 4</t>
  </si>
  <si>
    <t>Adult Education 2009-2010</t>
  </si>
  <si>
    <t>SFD Part 2 FY 2010 able 5</t>
  </si>
  <si>
    <t>2009-2010</t>
  </si>
  <si>
    <t>Percent Distribution of Current Expenses by Category*:  Maryland Public Schools:  2009 - 2010</t>
  </si>
  <si>
    <t>Percent Distribution of Day School Current Expenses:  Maryland Public Schools:  2009 - 2010</t>
  </si>
  <si>
    <t>Expenditures by Category* for Maryland Public Schools:  2009 - 2010</t>
  </si>
  <si>
    <t>Expenditures for All Purposes*:  Maryland Public Schools:  2009 - 2010</t>
  </si>
  <si>
    <t xml:space="preserve"> Expenditures* for Calculating Cost per Pupil Belonging from Federal Funds:  Maryland Public Schools:  2009 - 2010</t>
  </si>
  <si>
    <t>Cost per Pupil Belonging* for Materials of Instruction **:  Maryland Public Schools:  2009 - 2010</t>
  </si>
  <si>
    <t>Table 5a  (Continued)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</si>
</sst>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_(* #,##0.000_);_(* \(#,##0.000\);_(* &quot;-&quot;??_);_(@_)"/>
    <numFmt numFmtId="168" formatCode="0.0%"/>
    <numFmt numFmtId="169" formatCode="_(&quot;$&quot;* #,##0_);_(&quot;$&quot;* \(#,##0\);_(&quot;$&quot;* &quot;-&quot;??_);_(@_)"/>
    <numFmt numFmtId="170" formatCode="&quot;$&quot;#,##0"/>
    <numFmt numFmtId="171" formatCode="_(&quot;$&quot;* #,##0.000_);_(&quot;$&quot;* \(#,##0.000\);_(&quot;$&quot;* &quot;-&quot;??_);_(@_)"/>
    <numFmt numFmtId="172" formatCode="#,##0.000_);\(#,##0.000\)"/>
    <numFmt numFmtId="173" formatCode="_(* #,##0.00000_);_(* \(#,##0.00000\);_(* &quot;-&quot;??_);_(@_)"/>
    <numFmt numFmtId="174" formatCode="&quot;$&quot;#,##0.0"/>
    <numFmt numFmtId="175" formatCode="_(&quot;$&quot;* #,##0.0_);_(&quot;$&quot;* \(#,##0.0\);_(&quot;$&quot;* &quot;-&quot;??_);_(@_)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0"/>
      <name val="WP TypographicSymbols"/>
      <family val="0"/>
    </font>
    <font>
      <sz val="10"/>
      <name val="MS Sans Serif"/>
      <family val="2"/>
    </font>
    <font>
      <sz val="10"/>
      <name val="Old English Text MT"/>
      <family val="4"/>
    </font>
    <font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  <border>
      <left/>
      <right/>
      <top style="double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double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4" fontId="0" fillId="0" borderId="0" xfId="44" applyFont="1" applyBorder="1" applyAlignment="1">
      <alignment/>
    </xf>
    <xf numFmtId="2" fontId="0" fillId="0" borderId="0" xfId="0" applyNumberFormat="1" applyAlignment="1">
      <alignment/>
    </xf>
    <xf numFmtId="165" fontId="0" fillId="0" borderId="0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165" fontId="0" fillId="0" borderId="0" xfId="42" applyNumberFormat="1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center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43" fontId="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164" fontId="0" fillId="0" borderId="11" xfId="42" applyNumberFormat="1" applyFont="1" applyBorder="1" applyAlignment="1">
      <alignment/>
    </xf>
    <xf numFmtId="164" fontId="0" fillId="0" borderId="0" xfId="42" applyNumberFormat="1" applyFont="1" applyBorder="1" applyAlignment="1">
      <alignment horizontal="center"/>
    </xf>
    <xf numFmtId="164" fontId="0" fillId="0" borderId="0" xfId="42" applyNumberFormat="1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2" xfId="42" applyNumberFormat="1" applyFont="1" applyBorder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0" fillId="0" borderId="0" xfId="44" applyFont="1" applyBorder="1" applyAlignment="1">
      <alignment horizontal="right"/>
    </xf>
    <xf numFmtId="43" fontId="0" fillId="0" borderId="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168" fontId="0" fillId="0" borderId="0" xfId="58" applyNumberFormat="1" applyFont="1" applyBorder="1" applyAlignment="1">
      <alignment/>
    </xf>
    <xf numFmtId="10" fontId="0" fillId="0" borderId="0" xfId="58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14" xfId="55" applyFont="1" applyFill="1" applyBorder="1" applyAlignment="1">
      <alignment horizontal="left" wrapText="1"/>
      <protection/>
    </xf>
    <xf numFmtId="7" fontId="0" fillId="0" borderId="0" xfId="44" applyNumberFormat="1" applyFont="1" applyAlignment="1">
      <alignment/>
    </xf>
    <xf numFmtId="43" fontId="0" fillId="0" borderId="12" xfId="42" applyFont="1" applyBorder="1" applyAlignment="1">
      <alignment horizontal="center"/>
    </xf>
    <xf numFmtId="43" fontId="0" fillId="0" borderId="0" xfId="42" applyFont="1" applyAlignment="1">
      <alignment horizontal="center"/>
    </xf>
    <xf numFmtId="7" fontId="0" fillId="0" borderId="0" xfId="42" applyNumberFormat="1" applyFont="1" applyAlignment="1">
      <alignment/>
    </xf>
    <xf numFmtId="43" fontId="0" fillId="0" borderId="11" xfId="42" applyFont="1" applyBorder="1" applyAlignment="1">
      <alignment/>
    </xf>
    <xf numFmtId="165" fontId="6" fillId="0" borderId="0" xfId="42" applyNumberFormat="1" applyFont="1" applyAlignment="1">
      <alignment/>
    </xf>
    <xf numFmtId="165" fontId="5" fillId="0" borderId="0" xfId="42" applyNumberFormat="1" applyFont="1" applyAlignment="1">
      <alignment/>
    </xf>
    <xf numFmtId="166" fontId="0" fillId="0" borderId="0" xfId="44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9" fontId="0" fillId="0" borderId="0" xfId="44" applyNumberFormat="1" applyFont="1" applyAlignment="1">
      <alignment/>
    </xf>
    <xf numFmtId="166" fontId="0" fillId="0" borderId="0" xfId="44" applyNumberFormat="1" applyFont="1" applyBorder="1" applyAlignment="1">
      <alignment horizontal="center"/>
    </xf>
    <xf numFmtId="43" fontId="0" fillId="0" borderId="0" xfId="42" applyFont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Border="1" applyAlignment="1">
      <alignment/>
    </xf>
    <xf numFmtId="43" fontId="0" fillId="0" borderId="0" xfId="42" applyFont="1" applyBorder="1" applyAlignment="1">
      <alignment horizontal="left" indent="1"/>
    </xf>
    <xf numFmtId="0" fontId="0" fillId="0" borderId="0" xfId="0" applyAlignment="1">
      <alignment horizontal="left" indent="3"/>
    </xf>
    <xf numFmtId="166" fontId="0" fillId="0" borderId="0" xfId="42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70" fontId="0" fillId="0" borderId="0" xfId="42" applyNumberFormat="1" applyFont="1" applyAlignment="1">
      <alignment/>
    </xf>
    <xf numFmtId="7" fontId="0" fillId="0" borderId="0" xfId="44" applyNumberFormat="1" applyFont="1" applyBorder="1" applyAlignment="1">
      <alignment horizontal="right"/>
    </xf>
    <xf numFmtId="7" fontId="0" fillId="0" borderId="0" xfId="44" applyNumberFormat="1" applyFont="1" applyAlignment="1">
      <alignment horizontal="right"/>
    </xf>
    <xf numFmtId="0" fontId="0" fillId="0" borderId="10" xfId="0" applyBorder="1" applyAlignment="1">
      <alignment horizontal="left" indent="4"/>
    </xf>
    <xf numFmtId="0" fontId="0" fillId="0" borderId="0" xfId="0" applyBorder="1" applyAlignment="1">
      <alignment horizontal="left" indent="3"/>
    </xf>
    <xf numFmtId="44" fontId="0" fillId="0" borderId="0" xfId="44" applyFont="1" applyBorder="1" applyAlignment="1">
      <alignment horizontal="left"/>
    </xf>
    <xf numFmtId="49" fontId="0" fillId="0" borderId="0" xfId="44" applyNumberFormat="1" applyFont="1" applyBorder="1" applyAlignment="1">
      <alignment horizontal="left"/>
    </xf>
    <xf numFmtId="49" fontId="0" fillId="0" borderId="0" xfId="44" applyNumberFormat="1" applyFont="1" applyBorder="1" applyAlignment="1">
      <alignment/>
    </xf>
    <xf numFmtId="49" fontId="0" fillId="0" borderId="0" xfId="42" applyNumberFormat="1" applyFont="1" applyBorder="1" applyAlignment="1">
      <alignment/>
    </xf>
    <xf numFmtId="49" fontId="0" fillId="0" borderId="12" xfId="42" applyNumberFormat="1" applyFont="1" applyBorder="1" applyAlignment="1">
      <alignment/>
    </xf>
    <xf numFmtId="167" fontId="0" fillId="0" borderId="0" xfId="42" applyNumberFormat="1" applyFont="1" applyBorder="1" applyAlignment="1">
      <alignment horizontal="right"/>
    </xf>
    <xf numFmtId="167" fontId="0" fillId="0" borderId="0" xfId="42" applyNumberFormat="1" applyFont="1" applyBorder="1" applyAlignment="1">
      <alignment horizontal="left"/>
    </xf>
    <xf numFmtId="43" fontId="0" fillId="0" borderId="0" xfId="42" applyFont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1" fontId="6" fillId="0" borderId="0" xfId="0" applyNumberFormat="1" applyFont="1" applyFill="1" applyBorder="1" applyAlignment="1">
      <alignment/>
    </xf>
    <xf numFmtId="164" fontId="0" fillId="0" borderId="0" xfId="42" applyNumberFormat="1" applyFont="1" applyAlignment="1">
      <alignment horizontal="right"/>
    </xf>
    <xf numFmtId="165" fontId="0" fillId="0" borderId="0" xfId="42" applyNumberFormat="1" applyFont="1" applyAlignment="1">
      <alignment/>
    </xf>
    <xf numFmtId="165" fontId="0" fillId="0" borderId="12" xfId="42" applyNumberFormat="1" applyFont="1" applyBorder="1" applyAlignment="1">
      <alignment/>
    </xf>
    <xf numFmtId="165" fontId="0" fillId="0" borderId="16" xfId="42" applyNumberFormat="1" applyFont="1" applyBorder="1" applyAlignment="1">
      <alignment horizontal="center"/>
    </xf>
    <xf numFmtId="165" fontId="0" fillId="0" borderId="17" xfId="42" applyNumberFormat="1" applyFont="1" applyBorder="1" applyAlignment="1">
      <alignment/>
    </xf>
    <xf numFmtId="165" fontId="0" fillId="0" borderId="18" xfId="42" applyNumberFormat="1" applyFont="1" applyBorder="1" applyAlignment="1">
      <alignment horizontal="center"/>
    </xf>
    <xf numFmtId="165" fontId="0" fillId="0" borderId="19" xfId="42" applyNumberFormat="1" applyFont="1" applyBorder="1" applyAlignment="1">
      <alignment horizontal="center"/>
    </xf>
    <xf numFmtId="165" fontId="0" fillId="0" borderId="20" xfId="42" applyNumberFormat="1" applyFont="1" applyBorder="1" applyAlignment="1">
      <alignment horizontal="center"/>
    </xf>
    <xf numFmtId="0" fontId="0" fillId="0" borderId="0" xfId="0" applyFill="1" applyBorder="1" applyAlignment="1">
      <alignment horizontal="left" indent="3"/>
    </xf>
    <xf numFmtId="0" fontId="0" fillId="0" borderId="10" xfId="0" applyFill="1" applyBorder="1" applyAlignment="1">
      <alignment horizontal="left" indent="3"/>
    </xf>
    <xf numFmtId="43" fontId="0" fillId="0" borderId="0" xfId="42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Alignment="1">
      <alignment/>
    </xf>
    <xf numFmtId="43" fontId="0" fillId="0" borderId="11" xfId="42" applyBorder="1" applyAlignment="1">
      <alignment/>
    </xf>
    <xf numFmtId="43" fontId="0" fillId="0" borderId="12" xfId="42" applyFont="1" applyBorder="1" applyAlignment="1">
      <alignment horizontal="center"/>
    </xf>
    <xf numFmtId="49" fontId="0" fillId="0" borderId="0" xfId="44" applyNumberFormat="1" applyBorder="1" applyAlignment="1">
      <alignment/>
    </xf>
    <xf numFmtId="7" fontId="0" fillId="0" borderId="0" xfId="42" applyNumberFormat="1" applyAlignment="1">
      <alignment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4" applyNumberFormat="1" applyFont="1" applyAlignment="1">
      <alignment horizontal="center"/>
    </xf>
    <xf numFmtId="39" fontId="0" fillId="0" borderId="0" xfId="42" applyNumberFormat="1" applyFont="1" applyAlignment="1">
      <alignment horizontal="center" vertical="center"/>
    </xf>
    <xf numFmtId="165" fontId="0" fillId="0" borderId="0" xfId="42" applyNumberFormat="1" applyFont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>
      <alignment/>
    </xf>
    <xf numFmtId="0" fontId="0" fillId="0" borderId="21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Alignment="1" applyProtection="1">
      <alignment/>
      <protection locked="0"/>
    </xf>
    <xf numFmtId="164" fontId="0" fillId="0" borderId="12" xfId="42" applyNumberFormat="1" applyFont="1" applyBorder="1" applyAlignment="1">
      <alignment/>
    </xf>
    <xf numFmtId="165" fontId="0" fillId="0" borderId="0" xfId="42" applyNumberFormat="1" applyFont="1" applyAlignment="1">
      <alignment horizontal="center"/>
    </xf>
    <xf numFmtId="165" fontId="0" fillId="0" borderId="1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 horizontal="left" indent="2"/>
    </xf>
    <xf numFmtId="165" fontId="6" fillId="0" borderId="10" xfId="42" applyNumberFormat="1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7" fillId="0" borderId="0" xfId="0" applyFont="1" applyBorder="1" applyAlignment="1">
      <alignment/>
    </xf>
    <xf numFmtId="43" fontId="0" fillId="0" borderId="12" xfId="0" applyNumberFormat="1" applyBorder="1" applyAlignment="1">
      <alignment horizontal="center"/>
    </xf>
    <xf numFmtId="0" fontId="0" fillId="0" borderId="0" xfId="42" applyNumberFormat="1" applyFont="1" applyBorder="1" applyAlignment="1">
      <alignment horizontal="left"/>
    </xf>
    <xf numFmtId="0" fontId="0" fillId="0" borderId="0" xfId="42" applyNumberFormat="1" applyFont="1" applyBorder="1" applyAlignment="1">
      <alignment/>
    </xf>
    <xf numFmtId="43" fontId="0" fillId="0" borderId="0" xfId="42" applyFont="1" applyFill="1" applyAlignment="1" applyProtection="1">
      <alignment/>
      <protection locked="0"/>
    </xf>
    <xf numFmtId="164" fontId="0" fillId="0" borderId="0" xfId="42" applyNumberFormat="1" applyFont="1" applyFill="1" applyAlignment="1">
      <alignment/>
    </xf>
    <xf numFmtId="165" fontId="0" fillId="0" borderId="0" xfId="42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165" fontId="0" fillId="0" borderId="22" xfId="42" applyNumberFormat="1" applyFont="1" applyBorder="1" applyAlignment="1">
      <alignment horizontal="center"/>
    </xf>
    <xf numFmtId="17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65" fontId="6" fillId="0" borderId="0" xfId="42" applyNumberFormat="1" applyFont="1" applyBorder="1" applyAlignment="1">
      <alignment horizontal="center"/>
    </xf>
    <xf numFmtId="169" fontId="0" fillId="0" borderId="0" xfId="44" applyNumberFormat="1" applyFont="1" applyFill="1" applyBorder="1" applyAlignment="1">
      <alignment/>
    </xf>
    <xf numFmtId="165" fontId="0" fillId="0" borderId="0" xfId="42" applyNumberFormat="1" applyFont="1" applyFill="1" applyAlignment="1" applyProtection="1">
      <alignment/>
      <protection locked="0"/>
    </xf>
    <xf numFmtId="165" fontId="0" fillId="0" borderId="0" xfId="42" applyNumberFormat="1" applyFont="1" applyAlignment="1">
      <alignment/>
    </xf>
    <xf numFmtId="49" fontId="0" fillId="0" borderId="0" xfId="42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4" fontId="0" fillId="0" borderId="0" xfId="0" applyNumberFormat="1" applyFont="1" applyAlignment="1">
      <alignment/>
    </xf>
    <xf numFmtId="169" fontId="0" fillId="0" borderId="0" xfId="44" applyNumberFormat="1" applyFont="1" applyAlignment="1">
      <alignment/>
    </xf>
    <xf numFmtId="4" fontId="8" fillId="0" borderId="14" xfId="55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3" fontId="0" fillId="0" borderId="12" xfId="42" applyBorder="1" applyAlignment="1">
      <alignment horizontal="center"/>
    </xf>
    <xf numFmtId="165" fontId="6" fillId="0" borderId="0" xfId="42" applyNumberFormat="1" applyFont="1" applyBorder="1" applyAlignment="1">
      <alignment/>
    </xf>
    <xf numFmtId="42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6" fillId="0" borderId="0" xfId="0" applyFont="1" applyAlignment="1">
      <alignment/>
    </xf>
    <xf numFmtId="165" fontId="0" fillId="0" borderId="10" xfId="42" applyNumberFormat="1" applyFont="1" applyFill="1" applyBorder="1" applyAlignment="1">
      <alignment/>
    </xf>
    <xf numFmtId="165" fontId="6" fillId="0" borderId="0" xfId="42" applyNumberFormat="1" applyFont="1" applyFill="1" applyBorder="1" applyAlignment="1">
      <alignment/>
    </xf>
    <xf numFmtId="165" fontId="0" fillId="0" borderId="12" xfId="42" applyNumberFormat="1" applyFont="1" applyFill="1" applyBorder="1" applyAlignment="1" applyProtection="1">
      <alignment/>
      <protection locked="0"/>
    </xf>
    <xf numFmtId="165" fontId="0" fillId="0" borderId="0" xfId="42" applyNumberFormat="1" applyFont="1" applyAlignment="1">
      <alignment/>
    </xf>
    <xf numFmtId="173" fontId="0" fillId="0" borderId="0" xfId="42" applyNumberFormat="1" applyFont="1" applyAlignment="1">
      <alignment/>
    </xf>
    <xf numFmtId="165" fontId="0" fillId="0" borderId="11" xfId="42" applyNumberFormat="1" applyFont="1" applyBorder="1" applyAlignment="1">
      <alignment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left"/>
    </xf>
    <xf numFmtId="165" fontId="0" fillId="0" borderId="0" xfId="42" applyNumberFormat="1" applyFont="1" applyAlignment="1">
      <alignment horizontal="center"/>
    </xf>
    <xf numFmtId="165" fontId="0" fillId="0" borderId="0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0" xfId="42" applyNumberFormat="1" applyFont="1" applyBorder="1" applyAlignment="1">
      <alignment horizontal="center"/>
    </xf>
    <xf numFmtId="165" fontId="0" fillId="0" borderId="10" xfId="42" applyNumberFormat="1" applyFont="1" applyBorder="1" applyAlignment="1">
      <alignment horizontal="center" vertical="center"/>
    </xf>
    <xf numFmtId="165" fontId="0" fillId="0" borderId="10" xfId="42" applyNumberFormat="1" applyFont="1" applyBorder="1" applyAlignment="1">
      <alignment horizontal="left"/>
    </xf>
    <xf numFmtId="169" fontId="0" fillId="0" borderId="0" xfId="44" applyNumberFormat="1" applyFont="1" applyBorder="1" applyAlignment="1">
      <alignment horizontal="right"/>
    </xf>
    <xf numFmtId="169" fontId="0" fillId="0" borderId="0" xfId="44" applyNumberFormat="1" applyFont="1" applyBorder="1" applyAlignment="1">
      <alignment horizontal="left"/>
    </xf>
    <xf numFmtId="165" fontId="0" fillId="0" borderId="0" xfId="42" applyNumberFormat="1" applyFont="1" applyFill="1" applyBorder="1" applyAlignment="1">
      <alignment/>
    </xf>
    <xf numFmtId="165" fontId="0" fillId="0" borderId="0" xfId="42" applyNumberFormat="1" applyFont="1" applyFill="1" applyAlignment="1">
      <alignment/>
    </xf>
    <xf numFmtId="165" fontId="0" fillId="0" borderId="0" xfId="42" applyNumberFormat="1" applyFont="1" applyFill="1" applyBorder="1" applyAlignment="1">
      <alignment horizontal="left"/>
    </xf>
    <xf numFmtId="165" fontId="0" fillId="0" borderId="12" xfId="42" applyNumberFormat="1" applyFont="1" applyBorder="1" applyAlignment="1">
      <alignment/>
    </xf>
    <xf numFmtId="165" fontId="0" fillId="0" borderId="12" xfId="42" applyNumberFormat="1" applyFont="1" applyBorder="1" applyAlignment="1">
      <alignment horizontal="left"/>
    </xf>
    <xf numFmtId="165" fontId="0" fillId="0" borderId="0" xfId="42" applyNumberFormat="1" applyFont="1" applyAlignment="1">
      <alignment horizontal="left"/>
    </xf>
    <xf numFmtId="165" fontId="0" fillId="0" borderId="0" xfId="42" applyNumberFormat="1" applyFont="1" applyBorder="1" applyAlignment="1">
      <alignment horizontal="center" vertical="center" wrapText="1"/>
    </xf>
    <xf numFmtId="4" fontId="8" fillId="0" borderId="0" xfId="55" applyNumberFormat="1" applyFont="1" applyFill="1" applyBorder="1" applyAlignment="1">
      <alignment horizontal="right" wrapText="1"/>
      <protection/>
    </xf>
    <xf numFmtId="0" fontId="2" fillId="0" borderId="0" xfId="55" applyFont="1" applyFill="1" applyBorder="1" applyAlignment="1">
      <alignment horizontal="left" wrapText="1"/>
      <protection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166" fontId="0" fillId="0" borderId="0" xfId="44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39" fontId="0" fillId="0" borderId="0" xfId="42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10" fontId="0" fillId="0" borderId="0" xfId="58" applyNumberFormat="1" applyFont="1" applyAlignment="1">
      <alignment/>
    </xf>
    <xf numFmtId="43" fontId="0" fillId="0" borderId="0" xfId="42" applyFont="1" applyFill="1" applyAlignment="1">
      <alignment horizontal="right"/>
    </xf>
    <xf numFmtId="43" fontId="0" fillId="0" borderId="0" xfId="42" applyFont="1" applyFill="1" applyAlignment="1">
      <alignment/>
    </xf>
    <xf numFmtId="43" fontId="0" fillId="0" borderId="12" xfId="42" applyFont="1" applyFill="1" applyBorder="1" applyAlignment="1">
      <alignment horizontal="right"/>
    </xf>
    <xf numFmtId="166" fontId="0" fillId="0" borderId="0" xfId="44" applyNumberFormat="1" applyFont="1" applyAlignment="1">
      <alignment horizontal="right"/>
    </xf>
    <xf numFmtId="166" fontId="0" fillId="0" borderId="0" xfId="44" applyNumberFormat="1" applyFont="1" applyFill="1" applyAlignment="1">
      <alignment horizontal="right"/>
    </xf>
    <xf numFmtId="41" fontId="6" fillId="0" borderId="12" xfId="0" applyNumberFormat="1" applyFont="1" applyFill="1" applyBorder="1" applyAlignment="1">
      <alignment/>
    </xf>
    <xf numFmtId="43" fontId="0" fillId="0" borderId="23" xfId="42" applyBorder="1" applyAlignment="1">
      <alignment horizontal="center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42" applyNumberFormat="1" applyFont="1" applyBorder="1" applyAlignment="1" applyProtection="1">
      <alignment/>
      <protection locked="0"/>
    </xf>
    <xf numFmtId="165" fontId="0" fillId="0" borderId="12" xfId="42" applyNumberFormat="1" applyFont="1" applyBorder="1" applyAlignment="1" applyProtection="1">
      <alignment/>
      <protection locked="0"/>
    </xf>
    <xf numFmtId="165" fontId="0" fillId="0" borderId="0" xfId="42" applyNumberFormat="1" applyAlignment="1">
      <alignment/>
    </xf>
    <xf numFmtId="165" fontId="9" fillId="0" borderId="0" xfId="42" applyNumberFormat="1" applyFont="1" applyAlignment="1" applyProtection="1">
      <alignment/>
      <protection locked="0"/>
    </xf>
    <xf numFmtId="165" fontId="0" fillId="0" borderId="12" xfId="42" applyNumberFormat="1" applyBorder="1" applyAlignment="1">
      <alignment/>
    </xf>
    <xf numFmtId="169" fontId="0" fillId="0" borderId="0" xfId="44" applyNumberForma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4" fontId="0" fillId="0" borderId="0" xfId="44" applyNumberFormat="1" applyFont="1" applyAlignment="1">
      <alignment horizontal="center" vertical="center"/>
    </xf>
    <xf numFmtId="43" fontId="0" fillId="0" borderId="0" xfId="44" applyNumberFormat="1" applyFont="1" applyAlignment="1">
      <alignment horizontal="center" vertical="center"/>
    </xf>
    <xf numFmtId="43" fontId="0" fillId="0" borderId="12" xfId="44" applyNumberFormat="1" applyFont="1" applyBorder="1" applyAlignment="1">
      <alignment horizontal="center" vertical="center"/>
    </xf>
    <xf numFmtId="44" fontId="0" fillId="0" borderId="0" xfId="44" applyNumberFormat="1" applyFont="1" applyAlignment="1">
      <alignment horizontal="center"/>
    </xf>
    <xf numFmtId="44" fontId="0" fillId="0" borderId="0" xfId="44" applyNumberFormat="1" applyFont="1" applyAlignment="1">
      <alignment horizontal="center" vertical="center"/>
    </xf>
    <xf numFmtId="44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 horizontal="center"/>
    </xf>
    <xf numFmtId="43" fontId="0" fillId="0" borderId="0" xfId="42" applyNumberFormat="1" applyFont="1" applyAlignment="1">
      <alignment horizontal="center" vertical="center"/>
    </xf>
    <xf numFmtId="43" fontId="0" fillId="0" borderId="0" xfId="42" applyNumberFormat="1" applyFont="1" applyAlignment="1">
      <alignment horizontal="center" vertical="center"/>
    </xf>
    <xf numFmtId="43" fontId="0" fillId="0" borderId="0" xfId="0" applyNumberFormat="1" applyFont="1" applyBorder="1" applyAlignment="1">
      <alignment horizontal="center"/>
    </xf>
    <xf numFmtId="43" fontId="0" fillId="0" borderId="0" xfId="0" applyNumberFormat="1" applyFont="1" applyAlignment="1">
      <alignment horizontal="center"/>
    </xf>
    <xf numFmtId="43" fontId="0" fillId="0" borderId="0" xfId="0" applyNumberFormat="1" applyFont="1" applyAlignment="1">
      <alignment horizontal="center" vertical="center"/>
    </xf>
    <xf numFmtId="43" fontId="0" fillId="0" borderId="12" xfId="42" applyNumberFormat="1" applyFont="1" applyBorder="1" applyAlignment="1">
      <alignment horizontal="center" vertical="center"/>
    </xf>
    <xf numFmtId="43" fontId="0" fillId="0" borderId="12" xfId="42" applyNumberFormat="1" applyFont="1" applyBorder="1" applyAlignment="1">
      <alignment horizontal="center" vertical="center"/>
    </xf>
    <xf numFmtId="43" fontId="0" fillId="0" borderId="12" xfId="0" applyNumberFormat="1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0" xfId="42" applyFont="1" applyAlignment="1">
      <alignment horizontal="center"/>
    </xf>
    <xf numFmtId="43" fontId="0" fillId="0" borderId="23" xfId="42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5" fontId="0" fillId="0" borderId="12" xfId="42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165" fontId="0" fillId="0" borderId="10" xfId="42" applyNumberFormat="1" applyFont="1" applyFill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165" fontId="0" fillId="0" borderId="0" xfId="42" applyNumberFormat="1" applyFont="1" applyBorder="1" applyAlignment="1">
      <alignment horizontal="center"/>
    </xf>
    <xf numFmtId="165" fontId="0" fillId="0" borderId="24" xfId="42" applyNumberFormat="1" applyFont="1" applyBorder="1" applyAlignment="1">
      <alignment horizontal="center"/>
    </xf>
    <xf numFmtId="165" fontId="0" fillId="0" borderId="25" xfId="42" applyNumberFormat="1" applyFont="1" applyBorder="1" applyAlignment="1">
      <alignment horizontal="center"/>
    </xf>
    <xf numFmtId="165" fontId="0" fillId="0" borderId="12" xfId="42" applyNumberFormat="1" applyFont="1" applyBorder="1" applyAlignment="1">
      <alignment horizontal="center"/>
    </xf>
    <xf numFmtId="165" fontId="0" fillId="0" borderId="0" xfId="42" applyNumberFormat="1" applyFont="1" applyAlignment="1">
      <alignment horizontal="center"/>
    </xf>
    <xf numFmtId="165" fontId="0" fillId="0" borderId="13" xfId="42" applyNumberFormat="1" applyFont="1" applyBorder="1" applyAlignment="1">
      <alignment horizontal="center" wrapText="1"/>
    </xf>
    <xf numFmtId="165" fontId="0" fillId="0" borderId="0" xfId="42" applyNumberFormat="1" applyFont="1" applyBorder="1" applyAlignment="1">
      <alignment horizontal="center" wrapText="1"/>
    </xf>
    <xf numFmtId="165" fontId="0" fillId="0" borderId="10" xfId="42" applyNumberFormat="1" applyFont="1" applyBorder="1" applyAlignment="1">
      <alignment horizontal="center" wrapText="1"/>
    </xf>
    <xf numFmtId="165" fontId="0" fillId="0" borderId="13" xfId="42" applyNumberFormat="1" applyFont="1" applyBorder="1" applyAlignment="1">
      <alignment horizontal="center" vertical="center" wrapText="1"/>
    </xf>
    <xf numFmtId="165" fontId="0" fillId="0" borderId="0" xfId="42" applyNumberFormat="1" applyFont="1" applyBorder="1" applyAlignment="1">
      <alignment horizontal="center" vertical="center" wrapText="1"/>
    </xf>
    <xf numFmtId="165" fontId="0" fillId="0" borderId="12" xfId="42" applyNumberFormat="1" applyFont="1" applyBorder="1" applyAlignment="1">
      <alignment horizontal="center" vertical="center" wrapText="1"/>
    </xf>
    <xf numFmtId="43" fontId="0" fillId="0" borderId="12" xfId="42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wr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14.140625" style="0" bestFit="1" customWidth="1"/>
    <col min="2" max="2" width="14.140625" style="0" customWidth="1"/>
    <col min="3" max="3" width="14.00390625" style="0" customWidth="1"/>
    <col min="4" max="4" width="17.57421875" style="0" customWidth="1"/>
    <col min="5" max="5" width="14.7109375" style="0" customWidth="1"/>
    <col min="6" max="6" width="5.140625" style="0" customWidth="1"/>
    <col min="7" max="7" width="15.8515625" style="0" customWidth="1"/>
    <col min="8" max="8" width="4.8515625" style="0" customWidth="1"/>
    <col min="9" max="9" width="13.57421875" style="0" customWidth="1"/>
    <col min="10" max="10" width="9.28125" style="0" bestFit="1" customWidth="1"/>
  </cols>
  <sheetData>
    <row r="1" spans="1:9" ht="12.75">
      <c r="A1" s="221" t="s">
        <v>95</v>
      </c>
      <c r="B1" s="221"/>
      <c r="C1" s="221"/>
      <c r="D1" s="221"/>
      <c r="E1" s="221"/>
      <c r="F1" s="221"/>
      <c r="G1" s="221"/>
      <c r="H1" s="221"/>
      <c r="I1" s="221"/>
    </row>
    <row r="2" spans="1:9" ht="12.75">
      <c r="A2" s="30"/>
      <c r="B2" s="30"/>
      <c r="C2" s="30"/>
      <c r="D2" s="30"/>
      <c r="E2" s="30"/>
      <c r="F2" s="30"/>
      <c r="G2" s="30"/>
      <c r="H2" s="30"/>
      <c r="I2" s="30"/>
    </row>
    <row r="3" spans="1:9" ht="12.75">
      <c r="A3" s="221" t="s">
        <v>94</v>
      </c>
      <c r="B3" s="221"/>
      <c r="C3" s="221"/>
      <c r="D3" s="221"/>
      <c r="E3" s="221"/>
      <c r="F3" s="221"/>
      <c r="G3" s="221"/>
      <c r="H3" s="221"/>
      <c r="I3" s="221"/>
    </row>
    <row r="4" spans="1:9" ht="12.75">
      <c r="A4" s="222" t="s">
        <v>202</v>
      </c>
      <c r="B4" s="223"/>
      <c r="C4" s="223"/>
      <c r="D4" s="223"/>
      <c r="E4" s="223"/>
      <c r="F4" s="223"/>
      <c r="G4" s="223"/>
      <c r="H4" s="223"/>
      <c r="I4" s="223"/>
    </row>
    <row r="5" spans="1:9" ht="13.5" thickBot="1">
      <c r="A5" s="5"/>
      <c r="B5" s="5"/>
      <c r="C5" s="5"/>
      <c r="D5" s="5"/>
      <c r="E5" s="5"/>
      <c r="F5" s="5"/>
      <c r="G5" s="5"/>
      <c r="H5" s="5"/>
      <c r="I5" s="5"/>
    </row>
    <row r="6" spans="1:9" ht="15" customHeight="1" thickTop="1">
      <c r="A6" s="3"/>
      <c r="B6" s="3"/>
      <c r="C6" s="224" t="s">
        <v>99</v>
      </c>
      <c r="D6" s="224"/>
      <c r="E6" s="224"/>
      <c r="F6" s="224"/>
      <c r="G6" s="224"/>
      <c r="H6" s="6"/>
      <c r="I6" s="98" t="s">
        <v>144</v>
      </c>
    </row>
    <row r="7" spans="1:9" ht="12.75">
      <c r="A7" s="3" t="s">
        <v>114</v>
      </c>
      <c r="B7" s="3"/>
      <c r="C7" s="6"/>
      <c r="D7" s="3"/>
      <c r="E7" s="3"/>
      <c r="F7" s="3"/>
      <c r="G7" s="218" t="s">
        <v>184</v>
      </c>
      <c r="H7" s="6"/>
      <c r="I7" s="98" t="s">
        <v>145</v>
      </c>
    </row>
    <row r="8" spans="1:9" ht="12.75">
      <c r="A8" t="s">
        <v>35</v>
      </c>
      <c r="B8" s="64" t="s">
        <v>140</v>
      </c>
      <c r="C8" s="6"/>
      <c r="D8" s="72" t="s">
        <v>141</v>
      </c>
      <c r="E8" s="3"/>
      <c r="F8" s="3"/>
      <c r="G8" s="219"/>
      <c r="H8" s="6"/>
      <c r="I8" s="98" t="s">
        <v>100</v>
      </c>
    </row>
    <row r="9" spans="1:9" ht="13.5" thickBot="1">
      <c r="A9" s="4" t="s">
        <v>115</v>
      </c>
      <c r="B9" s="71" t="s">
        <v>77</v>
      </c>
      <c r="C9" s="71" t="s">
        <v>142</v>
      </c>
      <c r="D9" s="71" t="s">
        <v>97</v>
      </c>
      <c r="E9" s="7" t="s">
        <v>98</v>
      </c>
      <c r="F9" s="124"/>
      <c r="G9" s="220"/>
      <c r="H9" s="7"/>
      <c r="I9" s="99" t="s">
        <v>149</v>
      </c>
    </row>
    <row r="10" spans="1:9" s="47" customFormat="1" ht="12.75">
      <c r="A10" s="75" t="s">
        <v>76</v>
      </c>
      <c r="B10" s="69">
        <f>+C10+I10</f>
        <v>13896.813222096487</v>
      </c>
      <c r="C10" s="69">
        <f>SUM(D10:G10)</f>
        <v>13296.910182227824</v>
      </c>
      <c r="D10" s="70">
        <f>+Tbl2!L11</f>
        <v>11829.87176567099</v>
      </c>
      <c r="E10" s="70">
        <f>+Tbl2!C11-Tbl2!I11</f>
        <v>607.6206786709281</v>
      </c>
      <c r="F10" s="70"/>
      <c r="G10" s="110">
        <f>'Tbl 10'!O9/Tbl11!C9</f>
        <v>859.4177378859058</v>
      </c>
      <c r="H10" s="190"/>
      <c r="I10" s="191">
        <f>Allexp!Y10/Tbl11!C9</f>
        <v>599.9030398686622</v>
      </c>
    </row>
    <row r="11" spans="1:9" ht="12.75">
      <c r="A11" s="3"/>
      <c r="B11" s="57"/>
      <c r="C11" s="58"/>
      <c r="D11" s="59"/>
      <c r="E11" s="59"/>
      <c r="F11" s="59"/>
      <c r="G11" s="49"/>
      <c r="H11" s="49"/>
      <c r="I11" s="188"/>
    </row>
    <row r="12" spans="1:10" ht="12.75">
      <c r="A12" s="3" t="s">
        <v>52</v>
      </c>
      <c r="B12" s="63">
        <f>+C12+I12</f>
        <v>13637.7627588531</v>
      </c>
      <c r="C12" s="58">
        <f>SUM(D12:G12)</f>
        <v>13369.447984498302</v>
      </c>
      <c r="D12" s="59">
        <f>+Tbl2!L13</f>
        <v>11884.614915330394</v>
      </c>
      <c r="E12" s="59">
        <f>+Tbl2!C13-Tbl2!I13</f>
        <v>645.3629172400233</v>
      </c>
      <c r="F12" s="59"/>
      <c r="G12" s="49">
        <f>'Tbl 10'!O11/Tbl11!C11</f>
        <v>839.4701519278834</v>
      </c>
      <c r="H12" s="49"/>
      <c r="I12" s="187">
        <f>Allexp!Y12/Tbl11!C11</f>
        <v>268.314774354798</v>
      </c>
      <c r="J12" s="31"/>
    </row>
    <row r="13" spans="1:9" ht="12.75">
      <c r="A13" s="3" t="s">
        <v>53</v>
      </c>
      <c r="B13" s="63">
        <f>+C13+I13</f>
        <v>12889.986269000805</v>
      </c>
      <c r="C13" s="58">
        <f aca="true" t="shared" si="0" ref="C13:C39">SUM(D13:G13)</f>
        <v>12330.023678654741</v>
      </c>
      <c r="D13" s="59">
        <f>+Tbl2!L14</f>
        <v>10986.550051653967</v>
      </c>
      <c r="E13" s="59">
        <f>+Tbl2!C14-Tbl2!I14</f>
        <v>535.210884406848</v>
      </c>
      <c r="F13" s="59"/>
      <c r="G13" s="49">
        <f>'Tbl 10'!O12/Tbl11!C12</f>
        <v>808.262742593927</v>
      </c>
      <c r="H13" s="49"/>
      <c r="I13" s="187">
        <f>Allexp!Y13/Tbl11!C12</f>
        <v>559.9625903460637</v>
      </c>
    </row>
    <row r="14" spans="1:9" ht="12.75">
      <c r="A14" s="3" t="s">
        <v>75</v>
      </c>
      <c r="B14" s="63">
        <f>+C14+I14</f>
        <v>14398.335407193461</v>
      </c>
      <c r="C14" s="62">
        <f t="shared" si="0"/>
        <v>14182.82184205181</v>
      </c>
      <c r="D14" s="59">
        <f>+Tbl2!L15</f>
        <v>12917.438500953323</v>
      </c>
      <c r="E14" s="59">
        <f>+Tbl2!C15-Tbl2!I15</f>
        <v>438.13030900589183</v>
      </c>
      <c r="F14" s="59"/>
      <c r="G14" s="49">
        <f>'Tbl 10'!O13/Tbl11!C13</f>
        <v>827.2530320925941</v>
      </c>
      <c r="H14" s="49"/>
      <c r="I14" s="187">
        <f>Allexp!Y14/Tbl11!C13</f>
        <v>215.513565141652</v>
      </c>
    </row>
    <row r="15" spans="1:9" ht="12.75">
      <c r="A15" s="3" t="s">
        <v>54</v>
      </c>
      <c r="B15" s="63">
        <f>+C15+I15</f>
        <v>13259.350770462435</v>
      </c>
      <c r="C15" s="58">
        <f t="shared" si="0"/>
        <v>12964.377139414806</v>
      </c>
      <c r="D15" s="59">
        <f>+Tbl2!L16</f>
        <v>11691.556291132165</v>
      </c>
      <c r="E15" s="59">
        <f>+Tbl2!C16-Tbl2!I16</f>
        <v>469.7101562615535</v>
      </c>
      <c r="F15" s="59"/>
      <c r="G15" s="49">
        <f>'Tbl 10'!O14/Tbl11!C14</f>
        <v>803.1106920210872</v>
      </c>
      <c r="H15" s="49"/>
      <c r="I15" s="187">
        <f>Allexp!Y15/Tbl11!C14</f>
        <v>294.97363104762974</v>
      </c>
    </row>
    <row r="16" spans="1:9" ht="12.75">
      <c r="A16" s="3" t="s">
        <v>55</v>
      </c>
      <c r="B16" s="63">
        <f>+C16+I16</f>
        <v>12635.981432953315</v>
      </c>
      <c r="C16" s="58">
        <f t="shared" si="0"/>
        <v>12226.424326991837</v>
      </c>
      <c r="D16" s="59">
        <f>+Tbl2!L17</f>
        <v>10607.516459519038</v>
      </c>
      <c r="E16" s="59">
        <f>+Tbl2!C17-Tbl2!I17</f>
        <v>751.7526728249504</v>
      </c>
      <c r="F16" s="59"/>
      <c r="G16" s="49">
        <f>'Tbl 10'!O15/Tbl11!C15</f>
        <v>867.155194647849</v>
      </c>
      <c r="H16" s="49"/>
      <c r="I16" s="187">
        <f>Allexp!Y16/Tbl11!C15</f>
        <v>409.5571059614782</v>
      </c>
    </row>
    <row r="17" spans="1:9" ht="12.75">
      <c r="A17" s="3"/>
      <c r="B17" s="58"/>
      <c r="C17" s="58"/>
      <c r="D17" s="59"/>
      <c r="E17" s="59"/>
      <c r="F17" s="59"/>
      <c r="G17" s="49"/>
      <c r="H17" s="49"/>
      <c r="I17" s="188"/>
    </row>
    <row r="18" spans="1:9" ht="12.75">
      <c r="A18" s="3" t="s">
        <v>56</v>
      </c>
      <c r="B18" s="58">
        <f>+C18+I18</f>
        <v>11656.762518718317</v>
      </c>
      <c r="C18" s="58">
        <f t="shared" si="0"/>
        <v>11353.705421569082</v>
      </c>
      <c r="D18" s="59">
        <f>+Tbl2!L19</f>
        <v>9937.360835232292</v>
      </c>
      <c r="E18" s="59">
        <f>+Tbl2!C19-Tbl2!I19</f>
        <v>645.6287345951732</v>
      </c>
      <c r="F18" s="59"/>
      <c r="G18" s="49">
        <f>'Tbl 10'!O17/Tbl11!C17</f>
        <v>770.7158517416175</v>
      </c>
      <c r="H18" s="49"/>
      <c r="I18" s="187">
        <f>Allexp!Y18/Tbl11!C17</f>
        <v>303.057097149235</v>
      </c>
    </row>
    <row r="19" spans="1:9" ht="12.75">
      <c r="A19" s="3" t="s">
        <v>57</v>
      </c>
      <c r="B19" s="58">
        <f>+C19+I19</f>
        <v>12588.917265818556</v>
      </c>
      <c r="C19" s="58">
        <f t="shared" si="0"/>
        <v>12138.884885097976</v>
      </c>
      <c r="D19" s="59">
        <f>+Tbl2!L20</f>
        <v>10615.73666112076</v>
      </c>
      <c r="E19" s="59">
        <f>+Tbl2!C20-Tbl2!I20</f>
        <v>703.9147509063569</v>
      </c>
      <c r="F19" s="59"/>
      <c r="G19" s="49">
        <f>'Tbl 10'!O18/Tbl11!C18</f>
        <v>819.2334730708593</v>
      </c>
      <c r="H19" s="49"/>
      <c r="I19" s="187">
        <f>Allexp!Y19/Tbl11!C18</f>
        <v>450.03238072058065</v>
      </c>
    </row>
    <row r="20" spans="1:9" ht="12.75">
      <c r="A20" s="3" t="s">
        <v>58</v>
      </c>
      <c r="B20" s="58">
        <f>+C20+I20</f>
        <v>12334.59084888757</v>
      </c>
      <c r="C20" s="58">
        <f t="shared" si="0"/>
        <v>11748.424282437449</v>
      </c>
      <c r="D20" s="59">
        <f>+Tbl2!L21</f>
        <v>10387.632537257054</v>
      </c>
      <c r="E20" s="59">
        <f>+Tbl2!C21-Tbl2!I21</f>
        <v>567.961004391349</v>
      </c>
      <c r="F20" s="59"/>
      <c r="G20" s="49">
        <f>'Tbl 10'!O19/Tbl11!C19</f>
        <v>792.830740789047</v>
      </c>
      <c r="H20" s="49"/>
      <c r="I20" s="187">
        <f>Allexp!Y20/Tbl11!C19</f>
        <v>586.166566450121</v>
      </c>
    </row>
    <row r="21" spans="1:9" ht="12.75">
      <c r="A21" s="3" t="s">
        <v>59</v>
      </c>
      <c r="B21" s="58">
        <f>+C21+I21</f>
        <v>12451.702497026065</v>
      </c>
      <c r="C21" s="58">
        <f t="shared" si="0"/>
        <v>12227.57994937773</v>
      </c>
      <c r="D21" s="59">
        <f>+Tbl2!L22</f>
        <v>10630.568441173804</v>
      </c>
      <c r="E21" s="59">
        <f>+Tbl2!C22-Tbl2!I22</f>
        <v>810.1188792324901</v>
      </c>
      <c r="F21" s="59"/>
      <c r="G21" s="49">
        <f>'Tbl 10'!O20/Tbl11!C20</f>
        <v>786.8926289714368</v>
      </c>
      <c r="H21" s="49"/>
      <c r="I21" s="187">
        <f>Allexp!Y21/Tbl11!C20</f>
        <v>224.12254764833364</v>
      </c>
    </row>
    <row r="22" spans="1:9" ht="12.75">
      <c r="A22" s="3" t="s">
        <v>60</v>
      </c>
      <c r="B22" s="58">
        <f>+C22+I22</f>
        <v>12571.123671240177</v>
      </c>
      <c r="C22" s="58">
        <f t="shared" si="0"/>
        <v>12336.046592069624</v>
      </c>
      <c r="D22" s="59">
        <f>+Tbl2!L23</f>
        <v>10868.208141290352</v>
      </c>
      <c r="E22" s="59">
        <f>+Tbl2!C23-Tbl2!I23</f>
        <v>658.2058678566664</v>
      </c>
      <c r="F22" s="59"/>
      <c r="G22" s="49">
        <f>'Tbl 10'!O21/Tbl11!C21</f>
        <v>809.6325829226056</v>
      </c>
      <c r="H22" s="49"/>
      <c r="I22" s="187">
        <f>Allexp!Y22/Tbl11!C21</f>
        <v>235.0770791705519</v>
      </c>
    </row>
    <row r="23" spans="1:9" ht="12.75">
      <c r="A23" s="3"/>
      <c r="B23" s="58"/>
      <c r="C23" s="58"/>
      <c r="D23" s="59"/>
      <c r="E23" s="59"/>
      <c r="F23" s="59"/>
      <c r="G23" s="49"/>
      <c r="H23" s="49"/>
      <c r="I23" s="188"/>
    </row>
    <row r="24" spans="1:9" ht="12.75">
      <c r="A24" s="3" t="s">
        <v>61</v>
      </c>
      <c r="B24" s="58">
        <f>+C24+I24</f>
        <v>12467.152209603195</v>
      </c>
      <c r="C24" s="58">
        <f t="shared" si="0"/>
        <v>11745.703567422308</v>
      </c>
      <c r="D24" s="59">
        <f>+Tbl2!L25</f>
        <v>10544.503285239229</v>
      </c>
      <c r="E24" s="59">
        <f>+Tbl2!C25-Tbl2!I25</f>
        <v>409.83751539293735</v>
      </c>
      <c r="F24" s="59"/>
      <c r="G24" s="49">
        <f>'Tbl 10'!O23/Tbl11!C23</f>
        <v>791.3627667901425</v>
      </c>
      <c r="H24" s="49"/>
      <c r="I24" s="187">
        <f>Allexp!Y24/Tbl11!C23</f>
        <v>721.4486421808862</v>
      </c>
    </row>
    <row r="25" spans="1:9" ht="12.75">
      <c r="A25" s="3" t="s">
        <v>62</v>
      </c>
      <c r="B25" s="58">
        <f>+C25+I25</f>
        <v>12948.055523249051</v>
      </c>
      <c r="C25" s="58">
        <f t="shared" si="0"/>
        <v>12850.089953711242</v>
      </c>
      <c r="D25" s="59">
        <f>+Tbl2!L26</f>
        <v>11047.25518131702</v>
      </c>
      <c r="E25" s="59">
        <f>+Tbl2!C26-Tbl2!I26</f>
        <v>972.3641134190875</v>
      </c>
      <c r="F25" s="59"/>
      <c r="G25" s="49">
        <f>'Tbl 10'!O24/Tbl11!C24</f>
        <v>830.4706589751343</v>
      </c>
      <c r="H25" s="49"/>
      <c r="I25" s="187">
        <f>Allexp!Y25/Tbl11!C24</f>
        <v>97.96556953781024</v>
      </c>
    </row>
    <row r="26" spans="1:9" ht="12.75">
      <c r="A26" s="3" t="s">
        <v>63</v>
      </c>
      <c r="B26" s="58">
        <f>+C26+I26</f>
        <v>12302.021098324352</v>
      </c>
      <c r="C26" s="58">
        <f t="shared" si="0"/>
        <v>11868.611117824303</v>
      </c>
      <c r="D26" s="59">
        <f>+Tbl2!L27</f>
        <v>10363.60310858257</v>
      </c>
      <c r="E26" s="59">
        <f>+Tbl2!C27-Tbl2!I27</f>
        <v>724.800233636377</v>
      </c>
      <c r="F26" s="59"/>
      <c r="G26" s="49">
        <f>'Tbl 10'!O25/Tbl11!C25</f>
        <v>780.2077756053542</v>
      </c>
      <c r="H26" s="49"/>
      <c r="I26" s="187">
        <f>Allexp!Y26/Tbl11!C25</f>
        <v>433.40998050004936</v>
      </c>
    </row>
    <row r="27" spans="1:9" ht="12.75">
      <c r="A27" s="3" t="s">
        <v>64</v>
      </c>
      <c r="B27" s="58">
        <f>+C27+I27</f>
        <v>14900.677521028061</v>
      </c>
      <c r="C27" s="58">
        <f t="shared" si="0"/>
        <v>14188.12693921024</v>
      </c>
      <c r="D27" s="59">
        <f>+Tbl2!L28</f>
        <v>12529.412496590718</v>
      </c>
      <c r="E27" s="59">
        <f>+Tbl2!C28-Tbl2!I28</f>
        <v>651.1723146295571</v>
      </c>
      <c r="F27" s="59"/>
      <c r="G27" s="49">
        <f>'Tbl 10'!O26/Tbl11!C26</f>
        <v>1007.5421279899663</v>
      </c>
      <c r="H27" s="49"/>
      <c r="I27" s="187">
        <f>Allexp!Y27/Tbl11!C26</f>
        <v>712.5505818178199</v>
      </c>
    </row>
    <row r="28" spans="1:9" ht="12.75">
      <c r="A28" s="3" t="s">
        <v>65</v>
      </c>
      <c r="B28" s="58">
        <f>+C28+I28</f>
        <v>14697.575369055707</v>
      </c>
      <c r="C28" s="58">
        <f t="shared" si="0"/>
        <v>14652.050001716058</v>
      </c>
      <c r="D28" s="59">
        <f>+Tbl2!L29</f>
        <v>12716.64616642573</v>
      </c>
      <c r="E28" s="59">
        <f>+Tbl2!C29-Tbl2!I29</f>
        <v>1007.4803378857214</v>
      </c>
      <c r="F28" s="59"/>
      <c r="G28" s="49">
        <f>'Tbl 10'!O27/Tbl11!C27</f>
        <v>927.9234974046072</v>
      </c>
      <c r="H28" s="49"/>
      <c r="I28" s="187">
        <f>Allexp!Y28/Tbl11!C27</f>
        <v>45.525367339649684</v>
      </c>
    </row>
    <row r="29" spans="1:9" ht="12.75">
      <c r="A29" s="3"/>
      <c r="B29" s="58"/>
      <c r="C29" s="58"/>
      <c r="D29" s="59"/>
      <c r="E29" s="59"/>
      <c r="F29" s="59"/>
      <c r="G29" s="49"/>
      <c r="H29" s="49"/>
      <c r="I29" s="188"/>
    </row>
    <row r="30" spans="1:9" ht="12.75">
      <c r="A30" s="128" t="s">
        <v>151</v>
      </c>
      <c r="B30" s="58">
        <f>+C30+I30</f>
        <v>16534.179507278313</v>
      </c>
      <c r="C30" s="58">
        <f t="shared" si="0"/>
        <v>15180.335976532137</v>
      </c>
      <c r="D30" s="59">
        <f>+Tbl2!L31</f>
        <v>13557.731794563468</v>
      </c>
      <c r="E30" s="59">
        <f>+Tbl2!C31-Tbl2!I31</f>
        <v>601.3091469756437</v>
      </c>
      <c r="F30" s="59"/>
      <c r="G30" s="49">
        <f>'Tbl 10'!O29/Tbl11!C29</f>
        <v>1021.2950349930247</v>
      </c>
      <c r="H30" s="49"/>
      <c r="I30" s="187">
        <f>Allexp!Y30/Tbl11!C29</f>
        <v>1353.8435307461784</v>
      </c>
    </row>
    <row r="31" spans="1:9" ht="12.75">
      <c r="A31" s="3" t="s">
        <v>67</v>
      </c>
      <c r="B31" s="58">
        <f>+C31+I31</f>
        <v>13924.491092823897</v>
      </c>
      <c r="C31" s="58">
        <f t="shared" si="0"/>
        <v>13490.802920892587</v>
      </c>
      <c r="D31" s="59">
        <f>+Tbl2!L32</f>
        <v>11875.643795573484</v>
      </c>
      <c r="E31" s="59">
        <f>+Tbl2!C32-Tbl2!I32</f>
        <v>764.980555503007</v>
      </c>
      <c r="F31" s="59"/>
      <c r="G31" s="49">
        <f>'Tbl 10'!O30/Tbl11!C30</f>
        <v>850.1785698160973</v>
      </c>
      <c r="H31" s="49"/>
      <c r="I31" s="187">
        <f>Allexp!Y31/Tbl11!C30</f>
        <v>433.68817193131036</v>
      </c>
    </row>
    <row r="32" spans="1:9" ht="12.75">
      <c r="A32" s="3" t="s">
        <v>68</v>
      </c>
      <c r="B32" s="58">
        <f>+C32+I32</f>
        <v>12477.754159920116</v>
      </c>
      <c r="C32" s="58">
        <f t="shared" si="0"/>
        <v>11670.79920436271</v>
      </c>
      <c r="D32" s="59">
        <f>+Tbl2!L33</f>
        <v>10192.045785115915</v>
      </c>
      <c r="E32" s="59">
        <f>+Tbl2!C33-Tbl2!I33</f>
        <v>762.8279006813718</v>
      </c>
      <c r="F32" s="59"/>
      <c r="G32" s="49">
        <f>'Tbl 10'!O31/Tbl11!C31</f>
        <v>715.9255185654227</v>
      </c>
      <c r="H32" s="49"/>
      <c r="I32" s="187">
        <f>Allexp!Y32/Tbl11!C31</f>
        <v>806.9549555574059</v>
      </c>
    </row>
    <row r="33" spans="1:9" ht="12.75">
      <c r="A33" s="3" t="s">
        <v>69</v>
      </c>
      <c r="B33" s="58">
        <f>+C33+I33</f>
        <v>12453.977727096768</v>
      </c>
      <c r="C33" s="58">
        <f t="shared" si="0"/>
        <v>12081.611026920618</v>
      </c>
      <c r="D33" s="59">
        <f>+Tbl2!L34</f>
        <v>10514.161220625436</v>
      </c>
      <c r="E33" s="59">
        <f>+Tbl2!C34-Tbl2!I34</f>
        <v>821.2181395334883</v>
      </c>
      <c r="F33" s="59"/>
      <c r="G33" s="49">
        <f>'Tbl 10'!O32/Tbl11!C32</f>
        <v>746.2316667616935</v>
      </c>
      <c r="H33" s="49"/>
      <c r="I33" s="187">
        <f>Allexp!Y33/Tbl11!C32</f>
        <v>372.36670017614983</v>
      </c>
    </row>
    <row r="34" spans="1:9" ht="12.75">
      <c r="A34" s="3" t="s">
        <v>70</v>
      </c>
      <c r="B34" s="58">
        <f>+C34+I34</f>
        <v>15559.289804499389</v>
      </c>
      <c r="C34" s="58">
        <f t="shared" si="0"/>
        <v>14342.037335585423</v>
      </c>
      <c r="D34" s="59">
        <f>+Tbl2!L35</f>
        <v>12492.817972399913</v>
      </c>
      <c r="E34" s="59">
        <f>+Tbl2!C35-Tbl2!I35</f>
        <v>964.184938546683</v>
      </c>
      <c r="F34" s="59"/>
      <c r="G34" s="49">
        <f>'Tbl 10'!O33/Tbl11!C33</f>
        <v>885.0344246388271</v>
      </c>
      <c r="H34" s="49"/>
      <c r="I34" s="187">
        <f>Allexp!Y34/Tbl11!C33</f>
        <v>1217.2524689139655</v>
      </c>
    </row>
    <row r="35" spans="2:9" ht="12.75">
      <c r="B35" s="30"/>
      <c r="C35" s="58"/>
      <c r="D35" s="59"/>
      <c r="E35" s="59"/>
      <c r="F35" s="59"/>
      <c r="G35" s="49"/>
      <c r="H35" s="49"/>
      <c r="I35" s="188"/>
    </row>
    <row r="36" spans="1:10" ht="12.75">
      <c r="A36" s="3" t="s">
        <v>71</v>
      </c>
      <c r="B36" s="58">
        <f>+C36+I36</f>
        <v>12389.097798343333</v>
      </c>
      <c r="C36" s="58">
        <f t="shared" si="0"/>
        <v>11522.814564981436</v>
      </c>
      <c r="D36" s="59">
        <f>+Tbl2!L37</f>
        <v>10357.993574407315</v>
      </c>
      <c r="E36" s="59">
        <f>+Tbl2!C37-Tbl2!I37</f>
        <v>454.5114333047695</v>
      </c>
      <c r="F36" s="59"/>
      <c r="G36" s="49">
        <f>'Tbl 10'!O35/Tbl11!C35</f>
        <v>710.3095572693517</v>
      </c>
      <c r="H36" s="49"/>
      <c r="I36" s="187">
        <f>Allexp!Y36/Tbl11!C35</f>
        <v>866.2832333618966</v>
      </c>
      <c r="J36" s="31"/>
    </row>
    <row r="37" spans="1:9" ht="12.75">
      <c r="A37" s="3" t="s">
        <v>72</v>
      </c>
      <c r="B37" s="58">
        <f>+C37+I37</f>
        <v>11996.721081380947</v>
      </c>
      <c r="C37" s="58">
        <f t="shared" si="0"/>
        <v>11705.403208968559</v>
      </c>
      <c r="D37" s="59">
        <f>+Tbl2!L38</f>
        <v>10544.076488189488</v>
      </c>
      <c r="E37" s="59">
        <f>+Tbl2!C38-Tbl2!I38</f>
        <v>448.03384511780314</v>
      </c>
      <c r="F37" s="59"/>
      <c r="G37" s="49">
        <f>'Tbl 10'!O36/Tbl11!C36</f>
        <v>713.2928756612672</v>
      </c>
      <c r="H37" s="49"/>
      <c r="I37" s="187">
        <f>Allexp!Y37/Tbl11!C36</f>
        <v>291.3178724123879</v>
      </c>
    </row>
    <row r="38" spans="1:9" ht="12.75">
      <c r="A38" s="3" t="s">
        <v>73</v>
      </c>
      <c r="B38" s="58">
        <f>+C38+I38</f>
        <v>13330.53039388949</v>
      </c>
      <c r="C38" s="58">
        <f t="shared" si="0"/>
        <v>12456.817127276443</v>
      </c>
      <c r="D38" s="59">
        <f>+Tbl2!L39</f>
        <v>11088.686113824018</v>
      </c>
      <c r="E38" s="59">
        <f>+Tbl2!C39-Tbl2!I39</f>
        <v>563.0573422982889</v>
      </c>
      <c r="F38" s="59"/>
      <c r="G38" s="49">
        <f>'Tbl 10'!O37/Tbl11!C37</f>
        <v>805.073671154136</v>
      </c>
      <c r="H38" s="49"/>
      <c r="I38" s="187">
        <f>Allexp!Y38/Tbl11!C37</f>
        <v>873.7132666130482</v>
      </c>
    </row>
    <row r="39" spans="1:9" ht="12.75">
      <c r="A39" s="8" t="s">
        <v>74</v>
      </c>
      <c r="B39" s="48">
        <f>+C39+I39</f>
        <v>17176.201341241227</v>
      </c>
      <c r="C39" s="48">
        <f t="shared" si="0"/>
        <v>15728.940858239328</v>
      </c>
      <c r="D39" s="48">
        <f>+Tbl2!L40</f>
        <v>13832.871330774895</v>
      </c>
      <c r="E39" s="126">
        <f>+Tbl2!C40-Tbl2!I40</f>
        <v>850.4814652866608</v>
      </c>
      <c r="F39" s="48"/>
      <c r="G39" s="48">
        <f>'Tbl 10'!O38/Tbl11!C38</f>
        <v>1045.5880621777726</v>
      </c>
      <c r="H39" s="48"/>
      <c r="I39" s="189">
        <f>Allexp!Y39/Tbl11!C38</f>
        <v>1447.2604830018995</v>
      </c>
    </row>
    <row r="40" spans="1:9" ht="12.75">
      <c r="A40" s="3" t="s">
        <v>185</v>
      </c>
      <c r="I40" s="31"/>
    </row>
    <row r="41" ht="12.75">
      <c r="A41" s="88" t="s">
        <v>150</v>
      </c>
    </row>
    <row r="42" ht="12.75">
      <c r="A42" t="s">
        <v>177</v>
      </c>
    </row>
    <row r="47" ht="12.75">
      <c r="D47" s="186"/>
    </row>
  </sheetData>
  <sheetProtection password="CAF5" sheet="1"/>
  <mergeCells count="5">
    <mergeCell ref="G7:G9"/>
    <mergeCell ref="A1:I1"/>
    <mergeCell ref="A3:I3"/>
    <mergeCell ref="A4:I4"/>
    <mergeCell ref="C6:G6"/>
  </mergeCells>
  <printOptions horizontalCentered="1"/>
  <pageMargins left="0.75" right="0.75" top="0.87" bottom="0.88" header="0.67" footer="0.5"/>
  <pageSetup fitToHeight="1" fitToWidth="1" horizontalDpi="600" verticalDpi="600" orientation="landscape" scale="92" r:id="rId1"/>
  <headerFooter scaleWithDoc="0" alignWithMargins="0">
    <oddFooter>&amp;L&amp;"Arial,Italic"MSDE - LFRO  10 / 2011&amp;9
&amp;C- 1 -&amp;R&amp;"Arial,Italic"Selected Financial Data - Part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zoomScale="85" zoomScaleNormal="85" zoomScalePageLayoutView="0" workbookViewId="0" topLeftCell="A1">
      <selection activeCell="C2" sqref="C2"/>
    </sheetView>
  </sheetViews>
  <sheetFormatPr defaultColWidth="9.140625" defaultRowHeight="12.75"/>
  <cols>
    <col min="1" max="1" width="14.7109375" style="14" customWidth="1"/>
    <col min="2" max="2" width="16.57421875" style="16" customWidth="1"/>
    <col min="3" max="3" width="12.28125" style="16" customWidth="1"/>
    <col min="4" max="4" width="13.00390625" style="16" customWidth="1"/>
    <col min="5" max="5" width="14.00390625" style="16" customWidth="1"/>
    <col min="6" max="7" width="12.7109375" style="16" customWidth="1"/>
    <col min="8" max="8" width="14.28125" style="16" customWidth="1"/>
    <col min="9" max="9" width="13.140625" style="16" bestFit="1" customWidth="1"/>
    <col min="10" max="10" width="14.28125" style="16" bestFit="1" customWidth="1"/>
    <col min="11" max="11" width="12.7109375" style="16" customWidth="1"/>
    <col min="12" max="13" width="12.28125" style="16" customWidth="1"/>
    <col min="14" max="14" width="13.8515625" style="16" customWidth="1"/>
    <col min="15" max="15" width="15.00390625" style="16" customWidth="1"/>
    <col min="16" max="16384" width="9.140625" style="16" customWidth="1"/>
  </cols>
  <sheetData>
    <row r="1" spans="1:14" ht="12.75">
      <c r="A1" s="241" t="s">
        <v>133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</row>
    <row r="3" spans="1:14" ht="12.75">
      <c r="A3" s="242" t="s">
        <v>213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5" spans="1:15" ht="13.5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5" customHeight="1" thickTop="1">
      <c r="A6" s="3" t="s">
        <v>114</v>
      </c>
      <c r="B6" s="18" t="s">
        <v>77</v>
      </c>
      <c r="C6" s="18"/>
      <c r="D6" s="18" t="s">
        <v>26</v>
      </c>
      <c r="E6" s="18" t="s">
        <v>27</v>
      </c>
      <c r="F6" s="18" t="s">
        <v>30</v>
      </c>
      <c r="G6" s="18" t="s">
        <v>32</v>
      </c>
      <c r="H6" s="18"/>
      <c r="I6" s="18" t="s">
        <v>37</v>
      </c>
      <c r="J6" s="18"/>
      <c r="K6" s="18" t="s">
        <v>36</v>
      </c>
      <c r="L6" s="18"/>
      <c r="M6" s="18" t="s">
        <v>45</v>
      </c>
      <c r="N6" s="18"/>
      <c r="O6" s="18" t="s">
        <v>85</v>
      </c>
    </row>
    <row r="7" spans="1:15" ht="12.75">
      <c r="A7" t="s">
        <v>35</v>
      </c>
      <c r="B7" s="18" t="s">
        <v>78</v>
      </c>
      <c r="C7" s="18" t="s">
        <v>24</v>
      </c>
      <c r="D7" s="18" t="s">
        <v>24</v>
      </c>
      <c r="E7" s="18" t="s">
        <v>29</v>
      </c>
      <c r="F7" s="18" t="s">
        <v>27</v>
      </c>
      <c r="G7" s="18" t="s">
        <v>27</v>
      </c>
      <c r="H7" s="18" t="s">
        <v>34</v>
      </c>
      <c r="I7" s="18" t="s">
        <v>38</v>
      </c>
      <c r="J7" s="18" t="s">
        <v>40</v>
      </c>
      <c r="K7" s="18" t="s">
        <v>41</v>
      </c>
      <c r="L7" s="18" t="s">
        <v>43</v>
      </c>
      <c r="M7" s="18" t="s">
        <v>46</v>
      </c>
      <c r="N7" s="108" t="s">
        <v>159</v>
      </c>
      <c r="O7" s="18" t="s">
        <v>86</v>
      </c>
    </row>
    <row r="8" spans="1:15" ht="13.5" thickBot="1">
      <c r="A8" s="4" t="s">
        <v>115</v>
      </c>
      <c r="B8" s="20" t="s">
        <v>84</v>
      </c>
      <c r="C8" s="20" t="s">
        <v>25</v>
      </c>
      <c r="D8" s="20" t="s">
        <v>25</v>
      </c>
      <c r="E8" s="20" t="s">
        <v>28</v>
      </c>
      <c r="F8" s="20" t="s">
        <v>31</v>
      </c>
      <c r="G8" s="20" t="s">
        <v>33</v>
      </c>
      <c r="H8" s="20" t="s">
        <v>35</v>
      </c>
      <c r="I8" s="20" t="s">
        <v>39</v>
      </c>
      <c r="J8" s="20" t="s">
        <v>39</v>
      </c>
      <c r="K8" s="20" t="s">
        <v>42</v>
      </c>
      <c r="L8" s="20" t="s">
        <v>44</v>
      </c>
      <c r="M8" s="20" t="s">
        <v>44</v>
      </c>
      <c r="N8" s="7" t="s">
        <v>48</v>
      </c>
      <c r="O8" s="20" t="s">
        <v>87</v>
      </c>
    </row>
    <row r="9" spans="1:15" ht="12.75">
      <c r="A9" s="75" t="s">
        <v>76</v>
      </c>
      <c r="B9" s="68">
        <f>SUM(B11:B38)</f>
        <v>10433818775.279997</v>
      </c>
      <c r="C9" s="68">
        <f>SUM(C11:C38)</f>
        <v>291192652.86</v>
      </c>
      <c r="D9" s="68">
        <f aca="true" t="shared" si="0" ref="D9:N9">SUM(D11:D38)</f>
        <v>740537821.53</v>
      </c>
      <c r="E9" s="68">
        <f t="shared" si="0"/>
        <v>4151220445.0399995</v>
      </c>
      <c r="F9" s="68">
        <f t="shared" si="0"/>
        <v>216320523.11999997</v>
      </c>
      <c r="G9" s="68">
        <f t="shared" si="0"/>
        <v>165416395.02</v>
      </c>
      <c r="H9" s="68">
        <f t="shared" si="0"/>
        <v>1224290493.19</v>
      </c>
      <c r="I9" s="68">
        <f t="shared" si="0"/>
        <v>80140841.66999999</v>
      </c>
      <c r="J9" s="68">
        <f t="shared" si="0"/>
        <v>61008722.02</v>
      </c>
      <c r="K9" s="68">
        <f t="shared" si="0"/>
        <v>509733298.22999996</v>
      </c>
      <c r="L9" s="68">
        <f t="shared" si="0"/>
        <v>723363100.0300001</v>
      </c>
      <c r="M9" s="68">
        <f t="shared" si="0"/>
        <v>217016975.06999996</v>
      </c>
      <c r="N9" s="68">
        <f t="shared" si="0"/>
        <v>2774543487.5390005</v>
      </c>
      <c r="O9" s="16">
        <f>SUM(O11:O38)</f>
        <v>720965980.0389999</v>
      </c>
    </row>
    <row r="10" spans="2:23" ht="12.75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</row>
    <row r="11" spans="1:33" ht="12.75">
      <c r="A11" s="76" t="s">
        <v>52</v>
      </c>
      <c r="B11" s="14">
        <f>SUM(C11:N11)-O11</f>
        <v>111544995.16</v>
      </c>
      <c r="C11" s="14">
        <v>2284215.31</v>
      </c>
      <c r="D11" s="14">
        <v>7438959.639999998</v>
      </c>
      <c r="E11" s="14">
        <v>44843398.129999995</v>
      </c>
      <c r="F11" s="14">
        <v>3668834.77</v>
      </c>
      <c r="G11" s="14">
        <v>1323555.04</v>
      </c>
      <c r="H11" s="14">
        <v>13758522.010000002</v>
      </c>
      <c r="I11" s="14">
        <v>622373.39</v>
      </c>
      <c r="J11" s="14">
        <v>620087.8</v>
      </c>
      <c r="K11" s="14">
        <v>5745182.029999999</v>
      </c>
      <c r="L11" s="14">
        <v>8234590.06</v>
      </c>
      <c r="M11" s="14">
        <v>1853659.2799999998</v>
      </c>
      <c r="N11" s="14">
        <v>28624790.860000003</v>
      </c>
      <c r="O11" s="89">
        <v>7473173.16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2.75">
      <c r="A12" s="76" t="s">
        <v>53</v>
      </c>
      <c r="B12" s="14">
        <f>SUM(C12:N12)-O12</f>
        <v>851641561.44</v>
      </c>
      <c r="C12" s="14">
        <v>24995615.490000002</v>
      </c>
      <c r="D12" s="14">
        <v>59769664.38000001</v>
      </c>
      <c r="E12" s="14">
        <v>350192190.59000003</v>
      </c>
      <c r="F12" s="14">
        <v>14489179.399999999</v>
      </c>
      <c r="G12" s="14">
        <v>12700532.74</v>
      </c>
      <c r="H12" s="14">
        <v>95712134.33999997</v>
      </c>
      <c r="I12" s="14">
        <v>5510991.1</v>
      </c>
      <c r="J12" s="14">
        <v>0</v>
      </c>
      <c r="K12" s="14">
        <v>39560605</v>
      </c>
      <c r="L12" s="14">
        <v>63623358.63000001</v>
      </c>
      <c r="M12" s="14">
        <v>12458889.81</v>
      </c>
      <c r="N12" s="14">
        <v>232371884.309</v>
      </c>
      <c r="O12" s="89">
        <v>59743484.349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12.75">
      <c r="A13" s="76" t="s">
        <v>75</v>
      </c>
      <c r="B13" s="14">
        <f>SUM(C13:N13)-O13</f>
        <v>1097126317.85</v>
      </c>
      <c r="C13" s="14">
        <v>54956587.06</v>
      </c>
      <c r="D13" s="14">
        <v>90268004.70999998</v>
      </c>
      <c r="E13" s="14">
        <v>374827784.4900001</v>
      </c>
      <c r="F13" s="14">
        <v>23460847.83</v>
      </c>
      <c r="G13" s="14">
        <v>60673644.039999984</v>
      </c>
      <c r="H13" s="14">
        <v>160083951.07</v>
      </c>
      <c r="I13" s="14">
        <v>14145449.05</v>
      </c>
      <c r="J13" s="14">
        <v>1470940.2799999993</v>
      </c>
      <c r="K13" s="14">
        <v>35991300.67</v>
      </c>
      <c r="L13" s="14">
        <v>70748064.11000001</v>
      </c>
      <c r="M13" s="14">
        <v>19923312.689999998</v>
      </c>
      <c r="N13" s="14">
        <v>258533183.51999998</v>
      </c>
      <c r="O13" s="89">
        <v>67956751.67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2.75">
      <c r="A14" s="76" t="s">
        <v>54</v>
      </c>
      <c r="B14" s="14">
        <f>SUM(C14:N14)-O14</f>
        <v>1233469826.8200002</v>
      </c>
      <c r="C14" s="14">
        <v>40190559.29</v>
      </c>
      <c r="D14" s="14">
        <v>82515669.94</v>
      </c>
      <c r="E14" s="14">
        <v>454393962.74999994</v>
      </c>
      <c r="F14" s="14">
        <v>46041288.910000004</v>
      </c>
      <c r="G14" s="14">
        <v>13488782.000000002</v>
      </c>
      <c r="H14" s="14">
        <v>142922030.16</v>
      </c>
      <c r="I14" s="14">
        <v>8768605.100000001</v>
      </c>
      <c r="J14" s="14">
        <v>13812435.9</v>
      </c>
      <c r="K14" s="14">
        <v>47640869.28000001</v>
      </c>
      <c r="L14" s="14">
        <v>87449446.25999999</v>
      </c>
      <c r="M14" s="14">
        <v>27664066</v>
      </c>
      <c r="N14" s="14">
        <v>350038496.5900002</v>
      </c>
      <c r="O14" s="89">
        <v>81456385.36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2.75">
      <c r="A15" s="76" t="s">
        <v>55</v>
      </c>
      <c r="B15" s="14">
        <f>SUM(C15:N15)-O15</f>
        <v>192202241.49999997</v>
      </c>
      <c r="C15" s="14">
        <v>4658824.42</v>
      </c>
      <c r="D15" s="14">
        <v>11424236.94</v>
      </c>
      <c r="E15" s="14">
        <v>83046375.35999998</v>
      </c>
      <c r="F15" s="14">
        <v>2599599.32</v>
      </c>
      <c r="G15" s="14">
        <v>879006.8100000002</v>
      </c>
      <c r="H15" s="14">
        <v>23473700.66</v>
      </c>
      <c r="I15" s="14">
        <v>1182409.61</v>
      </c>
      <c r="J15" s="14">
        <v>1277349.5</v>
      </c>
      <c r="K15" s="14">
        <v>12719880.750000002</v>
      </c>
      <c r="L15" s="14">
        <v>15653342.950000001</v>
      </c>
      <c r="M15" s="14">
        <v>3189067.3400000003</v>
      </c>
      <c r="N15" s="14">
        <v>46770973.88</v>
      </c>
      <c r="O15" s="89">
        <v>14672526.04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2.75">
      <c r="A16" s="76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89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12.75">
      <c r="A17" s="76" t="s">
        <v>56</v>
      </c>
      <c r="B17" s="14">
        <f>SUM(C17:N17)-O17</f>
        <v>56891506.18</v>
      </c>
      <c r="C17" s="14">
        <v>1645038.15</v>
      </c>
      <c r="D17" s="14">
        <v>4148023.0199999996</v>
      </c>
      <c r="E17" s="14">
        <v>24747849.41</v>
      </c>
      <c r="F17" s="14">
        <v>850140</v>
      </c>
      <c r="G17" s="14">
        <v>973696.19</v>
      </c>
      <c r="H17" s="14">
        <v>5530145.279999999</v>
      </c>
      <c r="I17" s="14">
        <v>596358.1100000001</v>
      </c>
      <c r="J17" s="14">
        <v>575293.8200000001</v>
      </c>
      <c r="K17" s="14">
        <v>3470738.6700000004</v>
      </c>
      <c r="L17" s="14">
        <v>3554927.7</v>
      </c>
      <c r="M17" s="14">
        <v>713408.45</v>
      </c>
      <c r="N17" s="14">
        <v>14229063.12</v>
      </c>
      <c r="O17" s="89">
        <v>4143175.74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12.75">
      <c r="A18" s="76" t="s">
        <v>57</v>
      </c>
      <c r="B18" s="14">
        <f>SUM(C18:N18)-O18</f>
        <v>311605100.14000005</v>
      </c>
      <c r="C18" s="14">
        <v>5674507.22</v>
      </c>
      <c r="D18" s="14">
        <v>23786447.71</v>
      </c>
      <c r="E18" s="14">
        <v>125615762.58000001</v>
      </c>
      <c r="F18" s="14">
        <v>9099881.71</v>
      </c>
      <c r="G18" s="14">
        <v>2160824.26</v>
      </c>
      <c r="H18" s="14">
        <v>30735101.689999998</v>
      </c>
      <c r="I18" s="14">
        <v>1327068.34</v>
      </c>
      <c r="J18" s="14">
        <v>3183364.4</v>
      </c>
      <c r="K18" s="14">
        <v>19377224.48</v>
      </c>
      <c r="L18" s="14">
        <v>25231505.23</v>
      </c>
      <c r="M18" s="14">
        <v>6901647.720000001</v>
      </c>
      <c r="N18" s="14">
        <v>81063460.00000001</v>
      </c>
      <c r="O18" s="89">
        <v>22551695.2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2.75">
      <c r="A19" s="76" t="s">
        <v>58</v>
      </c>
      <c r="B19" s="14">
        <f>SUM(C19:N19)-O19</f>
        <v>172837040.19</v>
      </c>
      <c r="C19" s="14">
        <v>4465394.609999999</v>
      </c>
      <c r="D19" s="14">
        <v>13739615.159999996</v>
      </c>
      <c r="E19" s="14">
        <v>68835893.78999999</v>
      </c>
      <c r="F19" s="14">
        <v>2780869.88</v>
      </c>
      <c r="G19" s="14">
        <v>2018630.73</v>
      </c>
      <c r="H19" s="14">
        <v>21946463.36</v>
      </c>
      <c r="I19" s="14">
        <v>1066247.3000000003</v>
      </c>
      <c r="J19" s="14">
        <v>1528652.01</v>
      </c>
      <c r="K19" s="14">
        <v>8960235.57</v>
      </c>
      <c r="L19" s="14">
        <v>11345024.479999999</v>
      </c>
      <c r="M19" s="14">
        <v>3706201.41</v>
      </c>
      <c r="N19" s="14">
        <v>44951625.19000001</v>
      </c>
      <c r="O19" s="89">
        <v>12507813.3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12.75">
      <c r="A20" s="76" t="s">
        <v>59</v>
      </c>
      <c r="B20" s="14">
        <f>SUM(C20:N20)-O20</f>
        <v>302473938.11</v>
      </c>
      <c r="C20" s="14">
        <v>8441352.98</v>
      </c>
      <c r="D20" s="14">
        <v>20910408.529999997</v>
      </c>
      <c r="E20" s="14">
        <v>126191251.30999999</v>
      </c>
      <c r="F20" s="14">
        <v>6118063.260000001</v>
      </c>
      <c r="G20" s="14">
        <v>2340940.1</v>
      </c>
      <c r="H20" s="14">
        <v>31130084.19</v>
      </c>
      <c r="I20" s="14">
        <v>3031450.08</v>
      </c>
      <c r="J20" s="14">
        <v>2635774.86</v>
      </c>
      <c r="K20" s="14">
        <v>21418280.29</v>
      </c>
      <c r="L20" s="14">
        <v>24722024.26</v>
      </c>
      <c r="M20" s="14">
        <v>5250713.36</v>
      </c>
      <c r="N20" s="14">
        <v>71087809.33</v>
      </c>
      <c r="O20" s="89">
        <v>20804214.44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2.75">
      <c r="A21" s="76" t="s">
        <v>60</v>
      </c>
      <c r="B21" s="14">
        <f>SUM(C21:N21)-O21</f>
        <v>51917273.980000004</v>
      </c>
      <c r="C21" s="14">
        <v>1330249.3699999999</v>
      </c>
      <c r="D21" s="14">
        <v>4617551.07</v>
      </c>
      <c r="E21" s="14">
        <v>21356830.340000004</v>
      </c>
      <c r="F21" s="14">
        <v>1075841.54</v>
      </c>
      <c r="G21" s="14">
        <v>725674.7299999999</v>
      </c>
      <c r="H21" s="14">
        <v>5082107.989999999</v>
      </c>
      <c r="I21" s="14">
        <v>393891.37000000005</v>
      </c>
      <c r="J21" s="14">
        <v>422572</v>
      </c>
      <c r="K21" s="14">
        <v>2964690.8699999996</v>
      </c>
      <c r="L21" s="14">
        <v>3738466.22</v>
      </c>
      <c r="M21" s="14">
        <v>824013.33</v>
      </c>
      <c r="N21" s="14">
        <v>13032132.23</v>
      </c>
      <c r="O21" s="89">
        <v>3646747.08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2.75">
      <c r="A22" s="76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89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2.75">
      <c r="A23" s="76" t="s">
        <v>61</v>
      </c>
      <c r="B23" s="14">
        <f>SUM(C23:N23)-O23</f>
        <v>439442144.68999994</v>
      </c>
      <c r="C23" s="14">
        <v>9065253.48</v>
      </c>
      <c r="D23" s="14">
        <v>31693782.959999997</v>
      </c>
      <c r="E23" s="14">
        <v>188877685.50999996</v>
      </c>
      <c r="F23" s="14">
        <v>10060621.18</v>
      </c>
      <c r="G23" s="14">
        <v>1607521.9699999995</v>
      </c>
      <c r="H23" s="14">
        <v>44037093.629999995</v>
      </c>
      <c r="I23" s="14">
        <v>2793992.25</v>
      </c>
      <c r="J23" s="14">
        <v>5174899.94</v>
      </c>
      <c r="K23" s="14">
        <v>16440959.8</v>
      </c>
      <c r="L23" s="14">
        <v>34485347.120000005</v>
      </c>
      <c r="M23" s="14">
        <v>11036020.950000001</v>
      </c>
      <c r="N23" s="14">
        <v>115915116.37999998</v>
      </c>
      <c r="O23" s="89">
        <v>31746150.48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2.75">
      <c r="A24" s="76" t="s">
        <v>62</v>
      </c>
      <c r="B24" s="14">
        <f>SUM(C24:N24)-O24</f>
        <v>51673545.31</v>
      </c>
      <c r="C24" s="14">
        <v>1131909.83</v>
      </c>
      <c r="D24" s="14">
        <v>2678984.48</v>
      </c>
      <c r="E24" s="14">
        <v>22425896.279999997</v>
      </c>
      <c r="F24" s="14">
        <v>724539.07</v>
      </c>
      <c r="G24" s="14">
        <v>502407.4799999999</v>
      </c>
      <c r="H24" s="14">
        <v>4028547.7600000007</v>
      </c>
      <c r="I24" s="14">
        <v>771185.8999999999</v>
      </c>
      <c r="J24" s="14">
        <v>478734.18</v>
      </c>
      <c r="K24" s="14">
        <v>4180290.56</v>
      </c>
      <c r="L24" s="14">
        <v>4123373.9499999997</v>
      </c>
      <c r="M24" s="14">
        <v>825910.01</v>
      </c>
      <c r="N24" s="14">
        <v>13372042.219999999</v>
      </c>
      <c r="O24" s="89">
        <v>3570276.41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2.75">
      <c r="A25" s="76" t="s">
        <v>63</v>
      </c>
      <c r="B25" s="14">
        <f>SUM(C25:N25)-O25</f>
        <v>427615404.17</v>
      </c>
      <c r="C25" s="14">
        <v>11022682.809999999</v>
      </c>
      <c r="D25" s="14">
        <v>25703256.480000004</v>
      </c>
      <c r="E25" s="14">
        <v>170366511.42999998</v>
      </c>
      <c r="F25" s="14">
        <v>8192386.9399999995</v>
      </c>
      <c r="G25" s="14">
        <v>2913378.2699999986</v>
      </c>
      <c r="H25" s="14">
        <v>45669915.03999999</v>
      </c>
      <c r="I25" s="14">
        <v>1608831.5199999998</v>
      </c>
      <c r="J25" s="14">
        <v>3216252.73</v>
      </c>
      <c r="K25" s="14">
        <v>27951341.17</v>
      </c>
      <c r="L25" s="14">
        <v>28826562.02</v>
      </c>
      <c r="M25" s="14">
        <v>11057181.889999999</v>
      </c>
      <c r="N25" s="14">
        <v>121175192.57000002</v>
      </c>
      <c r="O25" s="89">
        <v>30088088.7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2.75">
      <c r="A26" s="76" t="s">
        <v>64</v>
      </c>
      <c r="B26" s="14">
        <f>SUM(C26:N26)-O26</f>
        <v>662067365.36</v>
      </c>
      <c r="C26" s="14">
        <v>9625168</v>
      </c>
      <c r="D26" s="14">
        <v>49229407.10999999</v>
      </c>
      <c r="E26" s="14">
        <v>284767556.82</v>
      </c>
      <c r="F26" s="14">
        <v>13180841.02</v>
      </c>
      <c r="G26" s="14">
        <v>2862713.0799999996</v>
      </c>
      <c r="H26" s="14">
        <v>87697686.53</v>
      </c>
      <c r="I26" s="14">
        <v>2458987</v>
      </c>
      <c r="J26" s="14">
        <v>5821030</v>
      </c>
      <c r="K26" s="14">
        <v>32708710.95</v>
      </c>
      <c r="L26" s="14">
        <v>43211377</v>
      </c>
      <c r="M26" s="14">
        <v>21676898</v>
      </c>
      <c r="N26" s="14">
        <v>159436334.70999998</v>
      </c>
      <c r="O26" s="89">
        <v>50609344.86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2.75">
      <c r="A27" s="76" t="s">
        <v>65</v>
      </c>
      <c r="B27" s="14">
        <f>SUM(C27:N27)-O27</f>
        <v>29345602.43</v>
      </c>
      <c r="C27" s="14">
        <v>1402910.91</v>
      </c>
      <c r="D27" s="14">
        <v>2492957.09</v>
      </c>
      <c r="E27" s="14">
        <v>11352488.249999998</v>
      </c>
      <c r="F27" s="14">
        <v>666472.5</v>
      </c>
      <c r="G27" s="14">
        <v>258893.1000000001</v>
      </c>
      <c r="H27" s="14">
        <v>3116645.95</v>
      </c>
      <c r="I27" s="14">
        <v>212616.16</v>
      </c>
      <c r="J27" s="14">
        <v>3480</v>
      </c>
      <c r="K27" s="14">
        <v>2154244.02</v>
      </c>
      <c r="L27" s="14">
        <v>2362045.0100000002</v>
      </c>
      <c r="M27" s="14">
        <v>644329.9</v>
      </c>
      <c r="N27" s="14">
        <v>6662651.21</v>
      </c>
      <c r="O27" s="89">
        <v>1984131.67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2.75">
      <c r="A28" s="7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2.75">
      <c r="A29" s="128" t="s">
        <v>151</v>
      </c>
      <c r="B29" s="14">
        <f>SUM(C29:N29)-O29</f>
        <v>1990466611.96</v>
      </c>
      <c r="C29" s="14">
        <v>38708964.51</v>
      </c>
      <c r="D29" s="14">
        <v>134178255.55000003</v>
      </c>
      <c r="E29" s="14">
        <v>849424757.3499999</v>
      </c>
      <c r="F29" s="14">
        <v>27755399.759999998</v>
      </c>
      <c r="G29" s="14">
        <v>10350958.879999999</v>
      </c>
      <c r="H29" s="14">
        <v>236087239.28999993</v>
      </c>
      <c r="I29" s="14">
        <v>11289493.769999998</v>
      </c>
      <c r="J29" s="14">
        <v>38956.869999999995</v>
      </c>
      <c r="K29" s="14">
        <v>84531557.28999999</v>
      </c>
      <c r="L29" s="14">
        <v>120858893.66</v>
      </c>
      <c r="M29" s="14">
        <v>33809826.72</v>
      </c>
      <c r="N29" s="14">
        <v>587005144.6700001</v>
      </c>
      <c r="O29" s="89">
        <v>143572836.36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2.75">
      <c r="A30" s="76" t="s">
        <v>67</v>
      </c>
      <c r="B30" s="14">
        <f>SUM(C30:N30)-O30</f>
        <v>1594098747.4699998</v>
      </c>
      <c r="C30" s="14">
        <v>51728677.089999996</v>
      </c>
      <c r="D30" s="14">
        <v>114007395.52000001</v>
      </c>
      <c r="E30" s="14">
        <v>594525345.32</v>
      </c>
      <c r="F30" s="14">
        <v>20557341.08</v>
      </c>
      <c r="G30" s="14">
        <v>39682244.120000005</v>
      </c>
      <c r="H30" s="14">
        <v>186225260.89</v>
      </c>
      <c r="I30" s="14">
        <v>17715649.689999998</v>
      </c>
      <c r="J30" s="14">
        <v>15222383.06</v>
      </c>
      <c r="K30" s="14">
        <v>96471069.11</v>
      </c>
      <c r="L30" s="14">
        <v>114400282.47999999</v>
      </c>
      <c r="M30" s="14">
        <v>34237268.26</v>
      </c>
      <c r="N30" s="14">
        <v>416541151.5200001</v>
      </c>
      <c r="O30" s="89">
        <v>107215320.67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2.75">
      <c r="A31" s="76" t="s">
        <v>68</v>
      </c>
      <c r="B31" s="14">
        <f>SUM(C31:N31)-O31</f>
        <v>83483267.89999999</v>
      </c>
      <c r="C31" s="14">
        <v>1820288.1300000001</v>
      </c>
      <c r="D31" s="14">
        <v>5037199.67</v>
      </c>
      <c r="E31" s="14">
        <v>35416748.25</v>
      </c>
      <c r="F31" s="14">
        <v>1577632.0699999998</v>
      </c>
      <c r="G31" s="14">
        <v>748348.86</v>
      </c>
      <c r="H31" s="14">
        <v>8630581.23</v>
      </c>
      <c r="I31" s="14">
        <v>473552.91000000003</v>
      </c>
      <c r="J31" s="14">
        <v>635575.76</v>
      </c>
      <c r="K31" s="14">
        <v>5813245.120000001</v>
      </c>
      <c r="L31" s="14">
        <v>5825654.48</v>
      </c>
      <c r="M31" s="14">
        <v>1595633.9699999997</v>
      </c>
      <c r="N31" s="14">
        <v>21364625.889999997</v>
      </c>
      <c r="O31" s="89">
        <v>5455818.44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2.75">
      <c r="A32" s="76" t="s">
        <v>69</v>
      </c>
      <c r="B32" s="14">
        <f>SUM(C32:N32)-O32</f>
        <v>188869524.12999997</v>
      </c>
      <c r="C32" s="14">
        <v>3962467.610000001</v>
      </c>
      <c r="D32" s="14">
        <v>13724928.700000003</v>
      </c>
      <c r="E32" s="14">
        <v>72959842.22</v>
      </c>
      <c r="F32" s="14">
        <v>7115033.199999999</v>
      </c>
      <c r="G32" s="14">
        <v>1059873.3500000003</v>
      </c>
      <c r="H32" s="14">
        <v>20181464.64</v>
      </c>
      <c r="I32" s="14">
        <v>1005709.51</v>
      </c>
      <c r="J32" s="14">
        <v>1857034.13</v>
      </c>
      <c r="K32" s="14">
        <v>13683095.579999998</v>
      </c>
      <c r="L32" s="14">
        <v>13718335.29</v>
      </c>
      <c r="M32" s="14">
        <v>3612232.8199999994</v>
      </c>
      <c r="N32" s="14">
        <v>48423181.8</v>
      </c>
      <c r="O32" s="89">
        <v>12433674.72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2.75">
      <c r="A33" s="76" t="s">
        <v>70</v>
      </c>
      <c r="B33" s="14">
        <f>SUM(C33:N33)-O33</f>
        <v>37445456.300000004</v>
      </c>
      <c r="C33" s="14">
        <v>782920.79</v>
      </c>
      <c r="D33" s="14">
        <v>2560740.22</v>
      </c>
      <c r="E33" s="14">
        <v>15308362.440000001</v>
      </c>
      <c r="F33" s="14">
        <v>1167299.14</v>
      </c>
      <c r="G33" s="14">
        <v>653982.91</v>
      </c>
      <c r="H33" s="14">
        <v>3579981.7</v>
      </c>
      <c r="I33" s="14">
        <v>703897.6400000001</v>
      </c>
      <c r="J33" s="14">
        <v>325289.4</v>
      </c>
      <c r="K33" s="14">
        <v>2682941.01</v>
      </c>
      <c r="L33" s="14">
        <v>2250782.83</v>
      </c>
      <c r="M33" s="14">
        <v>1011407.76</v>
      </c>
      <c r="N33" s="14">
        <v>8880547.25</v>
      </c>
      <c r="O33" s="89">
        <v>2462696.79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12.75">
      <c r="A34" s="7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89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12.75">
      <c r="A35" s="76" t="s">
        <v>71</v>
      </c>
      <c r="B35" s="14">
        <f>SUM(C35:N35)-O35</f>
        <v>47318225.04000001</v>
      </c>
      <c r="C35" s="14">
        <v>1113735.9100000001</v>
      </c>
      <c r="D35" s="14">
        <v>3988685.65</v>
      </c>
      <c r="E35" s="14">
        <v>19722434.700000003</v>
      </c>
      <c r="F35" s="14">
        <v>1340108.29</v>
      </c>
      <c r="G35" s="14">
        <v>709513.5599999998</v>
      </c>
      <c r="H35" s="14">
        <v>4633235.4</v>
      </c>
      <c r="I35" s="14">
        <v>201455.08</v>
      </c>
      <c r="J35" s="14">
        <v>0</v>
      </c>
      <c r="K35" s="14">
        <v>1989055.6600000001</v>
      </c>
      <c r="L35" s="14">
        <v>3495943.4800000004</v>
      </c>
      <c r="M35" s="14">
        <v>1038356.9200000002</v>
      </c>
      <c r="N35" s="14">
        <v>12194192.59</v>
      </c>
      <c r="O35" s="89">
        <v>3108492.2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12.75">
      <c r="A36" s="76" t="s">
        <v>72</v>
      </c>
      <c r="B36" s="14">
        <f>SUM(C36:N36)-O36</f>
        <v>238845412.05999997</v>
      </c>
      <c r="C36" s="14">
        <v>6227839.299999999</v>
      </c>
      <c r="D36" s="14">
        <v>18194173.23</v>
      </c>
      <c r="E36" s="14">
        <v>100087632.62999997</v>
      </c>
      <c r="F36" s="14">
        <v>6833555.659999999</v>
      </c>
      <c r="G36" s="14">
        <v>3375203.7300000004</v>
      </c>
      <c r="H36" s="14">
        <v>21990955.880000003</v>
      </c>
      <c r="I36" s="14">
        <v>1742326.81</v>
      </c>
      <c r="J36" s="14">
        <v>418458.75</v>
      </c>
      <c r="K36" s="14">
        <v>9735239.649999999</v>
      </c>
      <c r="L36" s="14">
        <v>17801673.940000005</v>
      </c>
      <c r="M36" s="14">
        <v>10374364.83</v>
      </c>
      <c r="N36" s="14">
        <v>57562988.81</v>
      </c>
      <c r="O36" s="89">
        <v>15499001.16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2.75">
      <c r="A37" s="76" t="s">
        <v>73</v>
      </c>
      <c r="B37" s="14">
        <f>SUM(C37:N37)-O37</f>
        <v>166741054.07</v>
      </c>
      <c r="C37" s="14">
        <v>4445297.46</v>
      </c>
      <c r="D37" s="14">
        <v>11761246.85</v>
      </c>
      <c r="E37" s="14">
        <v>70759302.87</v>
      </c>
      <c r="F37" s="14">
        <v>4445049.32</v>
      </c>
      <c r="G37" s="14">
        <v>2149915.24</v>
      </c>
      <c r="H37" s="14">
        <v>17819677.29</v>
      </c>
      <c r="I37" s="14">
        <v>2212524.0500000003</v>
      </c>
      <c r="J37" s="14">
        <v>1442651.8199999998</v>
      </c>
      <c r="K37" s="14">
        <v>8057573.109999999</v>
      </c>
      <c r="L37" s="14">
        <v>10632982.709999997</v>
      </c>
      <c r="M37" s="14">
        <v>2702362.9499999997</v>
      </c>
      <c r="N37" s="14">
        <v>41833392.83</v>
      </c>
      <c r="O37" s="89">
        <v>11520922.43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12.75">
      <c r="A38" s="77" t="s">
        <v>74</v>
      </c>
      <c r="B38" s="15">
        <f>SUM(C38:N38)-O38</f>
        <v>94696613.02000001</v>
      </c>
      <c r="C38" s="15">
        <v>1512193.13</v>
      </c>
      <c r="D38" s="15">
        <v>6668226.919999999</v>
      </c>
      <c r="E38" s="15">
        <v>41174582.220000006</v>
      </c>
      <c r="F38" s="15">
        <v>2519697.2700000005</v>
      </c>
      <c r="G38" s="15">
        <v>1256153.8299999998</v>
      </c>
      <c r="H38" s="15">
        <v>10217967.21</v>
      </c>
      <c r="I38" s="15">
        <v>305775.93000000005</v>
      </c>
      <c r="J38" s="15">
        <v>847504.8099999999</v>
      </c>
      <c r="K38" s="15">
        <v>5484967.590000001</v>
      </c>
      <c r="L38" s="15">
        <v>7069096.16</v>
      </c>
      <c r="M38" s="15">
        <v>910200.7000000001</v>
      </c>
      <c r="N38" s="15">
        <v>23473506.059999995</v>
      </c>
      <c r="O38" s="192">
        <v>6743258.81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ht="12.75">
      <c r="A39" s="14" t="s">
        <v>160</v>
      </c>
    </row>
    <row r="40" ht="12.75">
      <c r="A40" s="88" t="s">
        <v>161</v>
      </c>
    </row>
    <row r="43" ht="12.75">
      <c r="C43" s="144"/>
    </row>
  </sheetData>
  <sheetProtection password="CAF5" sheet="1"/>
  <mergeCells count="2">
    <mergeCell ref="A1:N1"/>
    <mergeCell ref="A3:N3"/>
  </mergeCells>
  <printOptions horizontalCentered="1"/>
  <pageMargins left="0.2" right="0.2" top="0.87" bottom="0.88" header="0.67" footer="0.5"/>
  <pageSetup fitToHeight="1" fitToWidth="1" horizontalDpi="600" verticalDpi="600" orientation="landscape" scale="73" r:id="rId1"/>
  <headerFooter scaleWithDoc="0" alignWithMargins="0">
    <oddFooter>&amp;L&amp;"Arial,Italic"MSDE - LFRO  10  / 2011&amp;C- 10 -&amp;R&amp;"Arial,Italic"Selected Financial Data - Part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4"/>
  <sheetViews>
    <sheetView zoomScale="85" zoomScaleNormal="85" zoomScalePageLayoutView="0" workbookViewId="0" topLeftCell="A1">
      <selection activeCell="D22" sqref="D22"/>
    </sheetView>
  </sheetViews>
  <sheetFormatPr defaultColWidth="9.140625" defaultRowHeight="12.75"/>
  <cols>
    <col min="1" max="2" width="19.140625" style="14" customWidth="1"/>
    <col min="3" max="3" width="12.28125" style="24" bestFit="1" customWidth="1"/>
    <col min="4" max="4" width="26.421875" style="24" customWidth="1"/>
    <col min="5" max="6" width="13.57421875" style="24" customWidth="1"/>
    <col min="7" max="16384" width="9.140625" style="16" customWidth="1"/>
  </cols>
  <sheetData>
    <row r="1" spans="1:6" ht="12.75">
      <c r="A1" s="241" t="s">
        <v>109</v>
      </c>
      <c r="B1" s="241"/>
      <c r="C1" s="241"/>
      <c r="D1" s="241"/>
      <c r="E1" s="241"/>
      <c r="F1" s="18"/>
    </row>
    <row r="3" spans="1:6" ht="12.75">
      <c r="A3" s="241" t="s">
        <v>138</v>
      </c>
      <c r="B3" s="241"/>
      <c r="C3" s="241"/>
      <c r="D3" s="241"/>
      <c r="E3" s="241"/>
      <c r="F3" s="18"/>
    </row>
    <row r="4" spans="1:6" ht="12.75">
      <c r="A4" s="242" t="s">
        <v>202</v>
      </c>
      <c r="B4" s="241"/>
      <c r="C4" s="241"/>
      <c r="D4" s="241"/>
      <c r="E4" s="241"/>
      <c r="F4" s="18"/>
    </row>
    <row r="5" spans="1:6" ht="13.5" thickBot="1">
      <c r="A5" s="17"/>
      <c r="B5" s="17"/>
      <c r="C5" s="25"/>
      <c r="D5" s="25"/>
      <c r="E5" s="25"/>
      <c r="F5" s="27"/>
    </row>
    <row r="6" spans="1:6" ht="15" customHeight="1" thickTop="1">
      <c r="A6" s="3" t="s">
        <v>114</v>
      </c>
      <c r="C6" s="26" t="s">
        <v>134</v>
      </c>
      <c r="D6" s="26"/>
      <c r="E6" s="26" t="s">
        <v>134</v>
      </c>
      <c r="F6" s="26"/>
    </row>
    <row r="7" spans="1:6" ht="12.75">
      <c r="A7" t="s">
        <v>35</v>
      </c>
      <c r="C7" s="26" t="s">
        <v>135</v>
      </c>
      <c r="D7" s="26"/>
      <c r="E7" s="26" t="s">
        <v>135</v>
      </c>
      <c r="F7" s="26"/>
    </row>
    <row r="8" spans="1:6" ht="13.5" thickBot="1">
      <c r="A8" s="4" t="s">
        <v>115</v>
      </c>
      <c r="B8" s="19"/>
      <c r="C8" s="42" t="s">
        <v>136</v>
      </c>
      <c r="D8" s="42"/>
      <c r="E8" s="42" t="s">
        <v>137</v>
      </c>
      <c r="F8" s="26"/>
    </row>
    <row r="9" spans="1:6" ht="12.75">
      <c r="A9" s="76" t="s">
        <v>76</v>
      </c>
      <c r="C9" s="90">
        <f>SUM(C11:C38)</f>
        <v>838900.5116563159</v>
      </c>
      <c r="D9" s="90"/>
      <c r="E9" s="90">
        <f>SUM(E11:E38)</f>
        <v>788145.5618664685</v>
      </c>
      <c r="F9" s="90"/>
    </row>
    <row r="10" ht="12.75">
      <c r="A10" s="76"/>
    </row>
    <row r="11" spans="1:16" ht="12.75">
      <c r="A11" s="76" t="s">
        <v>52</v>
      </c>
      <c r="C11" s="117">
        <v>8902.25</v>
      </c>
      <c r="D11" s="117"/>
      <c r="E11" s="112">
        <v>8342.15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2.75">
      <c r="A12" s="76" t="s">
        <v>53</v>
      </c>
      <c r="C12" s="118">
        <v>73915.92015891701</v>
      </c>
      <c r="D12" s="117"/>
      <c r="E12" s="112">
        <v>69927.89358446145</v>
      </c>
      <c r="F12" s="14"/>
      <c r="G12" s="112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2.75">
      <c r="A13" s="76" t="s">
        <v>75</v>
      </c>
      <c r="C13" s="129">
        <v>82147.47971137521</v>
      </c>
      <c r="D13" s="130"/>
      <c r="E13" s="112">
        <v>74022.95280135823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.75">
      <c r="A14" s="76" t="s">
        <v>54</v>
      </c>
      <c r="C14" s="117">
        <v>101426.1</v>
      </c>
      <c r="D14" s="117"/>
      <c r="E14" s="112">
        <v>95143.2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2.75">
      <c r="A15" s="76" t="s">
        <v>55</v>
      </c>
      <c r="C15" s="117">
        <v>16920.3</v>
      </c>
      <c r="D15" s="117"/>
      <c r="E15" s="112">
        <v>16090.9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76"/>
      <c r="C16" s="117"/>
      <c r="D16" s="117"/>
      <c r="E16" s="11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76" t="s">
        <v>56</v>
      </c>
      <c r="C17" s="117">
        <v>5375.75</v>
      </c>
      <c r="D17" s="117"/>
      <c r="E17" s="112">
        <v>5041.75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76" t="s">
        <v>57</v>
      </c>
      <c r="C18" s="117">
        <v>27527.8</v>
      </c>
      <c r="D18" s="117"/>
      <c r="E18" s="112">
        <v>26200.15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2.75">
      <c r="A19" s="76" t="s">
        <v>58</v>
      </c>
      <c r="C19" s="117">
        <v>15776.145722543351</v>
      </c>
      <c r="D19" s="117"/>
      <c r="E19" s="112">
        <v>14630.258547008547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2.75">
      <c r="A20" s="76" t="s">
        <v>59</v>
      </c>
      <c r="C20" s="117">
        <v>26438.44112149533</v>
      </c>
      <c r="D20" s="117"/>
      <c r="E20" s="112">
        <v>25005.233063583815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76" t="s">
        <v>60</v>
      </c>
      <c r="C21" s="117">
        <v>4504.2</v>
      </c>
      <c r="D21" s="117"/>
      <c r="E21" s="112">
        <v>4186.2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76"/>
      <c r="C22" s="117"/>
      <c r="D22" s="117"/>
      <c r="E22" s="112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2.75">
      <c r="A23" s="76" t="s">
        <v>61</v>
      </c>
      <c r="C23" s="117">
        <v>40115.8</v>
      </c>
      <c r="D23" s="117"/>
      <c r="E23" s="112">
        <v>37899.4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12.75">
      <c r="A24" s="76" t="s">
        <v>62</v>
      </c>
      <c r="C24" s="117">
        <v>4299.1</v>
      </c>
      <c r="D24" s="117"/>
      <c r="E24" s="112">
        <v>4074.6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12.75">
      <c r="A25" s="76" t="s">
        <v>63</v>
      </c>
      <c r="C25" s="117">
        <v>38564.2</v>
      </c>
      <c r="D25" s="117"/>
      <c r="E25" s="112">
        <v>36429.1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2.75">
      <c r="A26" s="76" t="s">
        <v>64</v>
      </c>
      <c r="C26" s="117">
        <v>50230.5</v>
      </c>
      <c r="D26" s="117"/>
      <c r="E26" s="112">
        <v>48026.950000000004</v>
      </c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12.75">
      <c r="A27" s="76" t="s">
        <v>65</v>
      </c>
      <c r="C27" s="117">
        <v>2138.2491935483868</v>
      </c>
      <c r="D27" s="117"/>
      <c r="E27" s="112">
        <v>1990.2274193548387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2.75">
      <c r="A28" s="76"/>
      <c r="C28" s="117"/>
      <c r="D28" s="117"/>
      <c r="E28" s="112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28" t="s">
        <v>151</v>
      </c>
      <c r="C29" s="117">
        <v>140579.19743140688</v>
      </c>
      <c r="D29" s="117"/>
      <c r="E29" s="112">
        <v>134103.15265615878</v>
      </c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76" t="s">
        <v>67</v>
      </c>
      <c r="C30" s="117">
        <v>126109.17809089427</v>
      </c>
      <c r="D30" s="117"/>
      <c r="E30" s="112">
        <v>117163.75412933702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76" t="s">
        <v>68</v>
      </c>
      <c r="C31" s="117">
        <v>7620.650889679715</v>
      </c>
      <c r="D31" s="117"/>
      <c r="E31" s="112">
        <v>7198.375800711744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76" t="s">
        <v>69</v>
      </c>
      <c r="C32" s="117">
        <v>16661.95</v>
      </c>
      <c r="D32" s="117"/>
      <c r="E32" s="112">
        <v>15673.349999999999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76" t="s">
        <v>70</v>
      </c>
      <c r="C33" s="117">
        <v>2782.6</v>
      </c>
      <c r="D33" s="117"/>
      <c r="E33" s="112">
        <v>2596.75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76"/>
      <c r="C34" s="117"/>
      <c r="D34" s="117"/>
      <c r="E34" s="112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76" t="s">
        <v>71</v>
      </c>
      <c r="C35" s="117">
        <v>4376.25</v>
      </c>
      <c r="D35" s="117"/>
      <c r="E35" s="112">
        <v>4138.900000000001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76" t="s">
        <v>72</v>
      </c>
      <c r="C36" s="117">
        <v>21728.804098360655</v>
      </c>
      <c r="D36" s="117"/>
      <c r="E36" s="112">
        <v>20676.127356557376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76" t="s">
        <v>73</v>
      </c>
      <c r="C37" s="117">
        <v>14310.395238095238</v>
      </c>
      <c r="D37" s="117"/>
      <c r="E37" s="112">
        <v>13485.536507936507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12.75">
      <c r="A38" s="77" t="s">
        <v>74</v>
      </c>
      <c r="B38" s="15"/>
      <c r="C38" s="119">
        <v>6449.25</v>
      </c>
      <c r="D38" s="119"/>
      <c r="E38" s="92">
        <v>6098.650000000001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6" ht="12.75">
      <c r="A39" s="3" t="s">
        <v>139</v>
      </c>
      <c r="C39" s="27"/>
      <c r="D39" s="27"/>
      <c r="E39" s="16"/>
      <c r="F39" s="16"/>
    </row>
    <row r="40" spans="5:6" ht="12.75">
      <c r="E40" s="16"/>
      <c r="F40" s="16"/>
    </row>
    <row r="41" spans="5:6" ht="12.75">
      <c r="E41" s="16"/>
      <c r="F41" s="16"/>
    </row>
    <row r="42" spans="5:6" ht="12.75">
      <c r="E42" s="16"/>
      <c r="F42" s="16"/>
    </row>
    <row r="44" ht="12.75">
      <c r="C44" s="186"/>
    </row>
  </sheetData>
  <sheetProtection password="CAF5" sheet="1"/>
  <mergeCells count="3">
    <mergeCell ref="A1:E1"/>
    <mergeCell ref="A3:E3"/>
    <mergeCell ref="A4:E4"/>
  </mergeCells>
  <printOptions horizontalCentered="1"/>
  <pageMargins left="0.72" right="0.76" top="0.87" bottom="0.88" header="0.67" footer="0.5"/>
  <pageSetup fitToHeight="1" fitToWidth="1" horizontalDpi="600" verticalDpi="600" orientation="landscape" scale="94" r:id="rId1"/>
  <headerFooter scaleWithDoc="0" alignWithMargins="0">
    <oddFooter>&amp;L&amp;"Arial,Italic"MSDE - LFRO     10 / 2011&amp;C- 11 -&amp;R&amp;"Arial,Italic"Selected Financial Data - Part 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81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15.7109375" style="16" customWidth="1"/>
    <col min="2" max="2" width="16.421875" style="16" customWidth="1"/>
    <col min="3" max="3" width="16.57421875" style="16" customWidth="1"/>
    <col min="4" max="4" width="13.140625" style="16" customWidth="1"/>
    <col min="5" max="5" width="13.00390625" style="16" customWidth="1"/>
    <col min="6" max="6" width="15.00390625" style="16" bestFit="1" customWidth="1"/>
    <col min="7" max="7" width="14.8515625" style="16" customWidth="1"/>
    <col min="8" max="8" width="12.00390625" style="16" customWidth="1"/>
    <col min="9" max="9" width="12.28125" style="16" customWidth="1"/>
    <col min="10" max="10" width="13.140625" style="16" customWidth="1"/>
    <col min="11" max="11" width="13.00390625" style="16" customWidth="1"/>
    <col min="12" max="12" width="9.421875" style="16" customWidth="1"/>
    <col min="13" max="13" width="14.28125" style="16" customWidth="1"/>
    <col min="14" max="14" width="13.28125" style="16" customWidth="1"/>
    <col min="15" max="15" width="15.421875" style="16" customWidth="1"/>
    <col min="16" max="16" width="13.00390625" style="16" customWidth="1"/>
    <col min="17" max="17" width="12.00390625" style="16" customWidth="1"/>
    <col min="18" max="18" width="13.7109375" style="16" customWidth="1"/>
    <col min="19" max="19" width="14.7109375" style="16" customWidth="1"/>
    <col min="20" max="20" width="13.421875" style="16" bestFit="1" customWidth="1"/>
    <col min="21" max="21" width="13.28125" style="16" bestFit="1" customWidth="1"/>
    <col min="22" max="22" width="12.28125" style="16" bestFit="1" customWidth="1"/>
    <col min="23" max="23" width="12.28125" style="16" customWidth="1"/>
    <col min="24" max="24" width="10.28125" style="16" bestFit="1" customWidth="1"/>
    <col min="25" max="25" width="21.7109375" style="16" customWidth="1"/>
    <col min="26" max="26" width="4.57421875" style="16" customWidth="1"/>
    <col min="27" max="27" width="15.00390625" style="16" bestFit="1" customWidth="1"/>
    <col min="28" max="28" width="14.00390625" style="16" bestFit="1" customWidth="1"/>
    <col min="29" max="29" width="13.00390625" style="16" customWidth="1"/>
    <col min="30" max="16384" width="9.140625" style="16" customWidth="1"/>
  </cols>
  <sheetData>
    <row r="1" spans="1:23" ht="12.75">
      <c r="A1" s="246" t="s">
        <v>95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155"/>
      <c r="M1" s="246" t="s">
        <v>123</v>
      </c>
      <c r="N1" s="246"/>
      <c r="O1" s="246"/>
      <c r="P1" s="246"/>
      <c r="Q1" s="246"/>
      <c r="R1" s="246"/>
      <c r="S1" s="246"/>
      <c r="T1" s="246"/>
      <c r="U1" s="246"/>
      <c r="V1" s="246"/>
      <c r="W1" s="173"/>
    </row>
    <row r="2" spans="1:23" ht="12.75">
      <c r="A2" s="155"/>
      <c r="B2" s="156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</row>
    <row r="3" spans="1:23" ht="12.75">
      <c r="A3" s="246" t="s">
        <v>214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107"/>
      <c r="M3" s="246" t="s">
        <v>214</v>
      </c>
      <c r="N3" s="246"/>
      <c r="O3" s="246"/>
      <c r="P3" s="246"/>
      <c r="Q3" s="246"/>
      <c r="R3" s="246"/>
      <c r="S3" s="246"/>
      <c r="T3" s="246"/>
      <c r="U3" s="246"/>
      <c r="V3" s="246"/>
      <c r="W3" s="173"/>
    </row>
    <row r="4" spans="1:23" ht="13.5" thickBo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0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07"/>
    </row>
    <row r="5" spans="1:23" ht="13.5" customHeight="1" thickTop="1">
      <c r="A5" s="107"/>
      <c r="B5" s="107"/>
      <c r="C5" s="107"/>
      <c r="D5" s="107"/>
      <c r="E5" s="107"/>
      <c r="F5" s="107"/>
      <c r="G5" s="107"/>
      <c r="H5" s="107"/>
      <c r="I5" s="107"/>
      <c r="J5" s="158"/>
      <c r="K5" s="158"/>
      <c r="L5" s="158"/>
      <c r="M5" s="107"/>
      <c r="N5" s="158"/>
      <c r="O5" s="158"/>
      <c r="P5" s="158"/>
      <c r="Q5" s="158"/>
      <c r="R5" s="247" t="s">
        <v>198</v>
      </c>
      <c r="S5" s="247" t="s">
        <v>199</v>
      </c>
      <c r="T5" s="250" t="s">
        <v>126</v>
      </c>
      <c r="U5" s="250"/>
      <c r="V5" s="250"/>
      <c r="W5" s="174"/>
    </row>
    <row r="6" spans="1:23" s="55" customFormat="1" ht="12.75">
      <c r="A6" s="159"/>
      <c r="B6" s="160"/>
      <c r="C6" s="160"/>
      <c r="D6" s="245" t="s">
        <v>99</v>
      </c>
      <c r="E6" s="245"/>
      <c r="F6" s="245"/>
      <c r="G6" s="245"/>
      <c r="H6" s="245"/>
      <c r="I6" s="245"/>
      <c r="J6" s="245"/>
      <c r="K6" s="245"/>
      <c r="L6" s="158"/>
      <c r="M6" s="159"/>
      <c r="N6" s="245" t="s">
        <v>124</v>
      </c>
      <c r="O6" s="245"/>
      <c r="P6" s="245"/>
      <c r="Q6" s="245"/>
      <c r="R6" s="248"/>
      <c r="S6" s="248"/>
      <c r="T6" s="251"/>
      <c r="U6" s="251"/>
      <c r="V6" s="251"/>
      <c r="W6" s="174"/>
    </row>
    <row r="7" spans="1:29" s="55" customFormat="1" ht="12.75">
      <c r="A7" s="161" t="s">
        <v>114</v>
      </c>
      <c r="B7" s="158" t="s">
        <v>79</v>
      </c>
      <c r="C7" s="158" t="s">
        <v>80</v>
      </c>
      <c r="D7" s="160"/>
      <c r="E7" s="160"/>
      <c r="F7" s="160"/>
      <c r="G7" s="158"/>
      <c r="H7" s="158" t="s">
        <v>36</v>
      </c>
      <c r="I7" s="158"/>
      <c r="J7" s="158" t="s">
        <v>36</v>
      </c>
      <c r="K7" s="158"/>
      <c r="L7" s="158"/>
      <c r="M7" s="159" t="s">
        <v>114</v>
      </c>
      <c r="N7" s="158"/>
      <c r="O7" s="158"/>
      <c r="P7" s="158"/>
      <c r="Q7" s="158" t="s">
        <v>78</v>
      </c>
      <c r="R7" s="248"/>
      <c r="S7" s="248"/>
      <c r="T7" s="251"/>
      <c r="U7" s="251"/>
      <c r="V7" s="251"/>
      <c r="W7" s="174"/>
      <c r="Y7" s="95" t="s">
        <v>110</v>
      </c>
      <c r="Z7" s="16"/>
      <c r="AA7" s="16"/>
      <c r="AB7" s="16"/>
      <c r="AC7" s="16"/>
    </row>
    <row r="8" spans="1:29" s="55" customFormat="1" ht="12.75">
      <c r="A8" s="161" t="s">
        <v>35</v>
      </c>
      <c r="B8" s="158" t="s">
        <v>200</v>
      </c>
      <c r="C8" s="158" t="s">
        <v>125</v>
      </c>
      <c r="D8" s="158"/>
      <c r="E8" s="158" t="s">
        <v>26</v>
      </c>
      <c r="F8" s="158"/>
      <c r="G8" s="158" t="s">
        <v>34</v>
      </c>
      <c r="H8" s="158" t="s">
        <v>38</v>
      </c>
      <c r="I8" s="158" t="s">
        <v>40</v>
      </c>
      <c r="J8" s="158" t="s">
        <v>41</v>
      </c>
      <c r="K8" s="158" t="s">
        <v>113</v>
      </c>
      <c r="L8" s="158"/>
      <c r="M8" s="159" t="s">
        <v>35</v>
      </c>
      <c r="N8" s="158" t="s">
        <v>104</v>
      </c>
      <c r="O8" s="158" t="s">
        <v>47</v>
      </c>
      <c r="P8" s="158" t="s">
        <v>49</v>
      </c>
      <c r="Q8" s="158" t="s">
        <v>50</v>
      </c>
      <c r="R8" s="248"/>
      <c r="S8" s="248"/>
      <c r="T8" s="252"/>
      <c r="U8" s="252"/>
      <c r="V8" s="252"/>
      <c r="W8" s="174"/>
      <c r="Y8" s="96" t="s">
        <v>155</v>
      </c>
      <c r="Z8" s="16"/>
      <c r="AA8" s="16" t="s">
        <v>152</v>
      </c>
      <c r="AB8" s="243" t="s">
        <v>153</v>
      </c>
      <c r="AC8" s="244"/>
    </row>
    <row r="9" spans="1:29" s="55" customFormat="1" ht="13.5" thickBot="1">
      <c r="A9" s="162" t="s">
        <v>115</v>
      </c>
      <c r="B9" s="163" t="s">
        <v>201</v>
      </c>
      <c r="C9" s="163" t="s">
        <v>83</v>
      </c>
      <c r="D9" s="163" t="s">
        <v>127</v>
      </c>
      <c r="E9" s="163" t="s">
        <v>127</v>
      </c>
      <c r="F9" s="164" t="s">
        <v>128</v>
      </c>
      <c r="G9" s="163" t="s">
        <v>35</v>
      </c>
      <c r="H9" s="163" t="s">
        <v>39</v>
      </c>
      <c r="I9" s="163" t="s">
        <v>39</v>
      </c>
      <c r="J9" s="163" t="s">
        <v>42</v>
      </c>
      <c r="K9" s="163" t="s">
        <v>44</v>
      </c>
      <c r="L9" s="158"/>
      <c r="M9" s="165" t="s">
        <v>115</v>
      </c>
      <c r="N9" s="163" t="s">
        <v>44</v>
      </c>
      <c r="O9" s="163" t="s">
        <v>48</v>
      </c>
      <c r="P9" s="163" t="s">
        <v>39</v>
      </c>
      <c r="Q9" s="163" t="s">
        <v>51</v>
      </c>
      <c r="R9" s="249"/>
      <c r="S9" s="249"/>
      <c r="T9" s="163" t="s">
        <v>129</v>
      </c>
      <c r="U9" s="163" t="s">
        <v>130</v>
      </c>
      <c r="V9" s="163" t="s">
        <v>32</v>
      </c>
      <c r="W9" s="158"/>
      <c r="Y9" s="97" t="s">
        <v>156</v>
      </c>
      <c r="Z9" s="16"/>
      <c r="AA9" s="16"/>
      <c r="AB9" s="93" t="s">
        <v>77</v>
      </c>
      <c r="AC9" s="94" t="s">
        <v>154</v>
      </c>
    </row>
    <row r="10" spans="1:29" s="56" customFormat="1" ht="12.75">
      <c r="A10" s="159" t="s">
        <v>76</v>
      </c>
      <c r="B10" s="166">
        <f>SUM(B12:B39)</f>
        <v>13053886849.109</v>
      </c>
      <c r="C10" s="166">
        <f>SUM(C12:C39)</f>
        <v>11585903183.319002</v>
      </c>
      <c r="D10" s="166">
        <f>SUM(D12:D39)</f>
        <v>300148689.8800001</v>
      </c>
      <c r="E10" s="166">
        <f aca="true" t="shared" si="0" ref="E10:K10">SUM(E12:E39)</f>
        <v>743732858.97</v>
      </c>
      <c r="F10" s="166">
        <f t="shared" si="0"/>
        <v>4578087848.430001</v>
      </c>
      <c r="G10" s="166">
        <f t="shared" si="0"/>
        <v>1495579545.9299998</v>
      </c>
      <c r="H10" s="166">
        <f t="shared" si="0"/>
        <v>80555962.01</v>
      </c>
      <c r="I10" s="166">
        <f t="shared" si="0"/>
        <v>70189653.87</v>
      </c>
      <c r="J10" s="166">
        <f t="shared" si="0"/>
        <v>531273270.99999994</v>
      </c>
      <c r="K10" s="166">
        <f t="shared" si="0"/>
        <v>731165980.5699999</v>
      </c>
      <c r="L10" s="166"/>
      <c r="M10" s="167" t="s">
        <v>76</v>
      </c>
      <c r="N10" s="166">
        <f aca="true" t="shared" si="1" ref="N10:V10">SUM(N12:N39)</f>
        <v>222994407.79000002</v>
      </c>
      <c r="O10" s="166">
        <f t="shared" si="1"/>
        <v>2775105964.2690005</v>
      </c>
      <c r="P10" s="166">
        <f t="shared" si="1"/>
        <v>16342365.820000002</v>
      </c>
      <c r="Q10" s="166">
        <f t="shared" si="1"/>
        <v>40726634.779999994</v>
      </c>
      <c r="R10" s="166">
        <f t="shared" si="1"/>
        <v>309939073.7399999</v>
      </c>
      <c r="S10" s="166">
        <f t="shared" si="1"/>
        <v>1003548990.26</v>
      </c>
      <c r="T10" s="166">
        <f t="shared" si="1"/>
        <v>151390111.79000002</v>
      </c>
      <c r="U10" s="166">
        <f t="shared" si="1"/>
        <v>317939462.33</v>
      </c>
      <c r="V10" s="166">
        <f t="shared" si="1"/>
        <v>3105490</v>
      </c>
      <c r="W10" s="166"/>
      <c r="X10" s="23">
        <f>Y10/Tbl11!C9</f>
        <v>599.9030398686622</v>
      </c>
      <c r="Y10" s="1">
        <f>SUM(Y12:Y39)</f>
        <v>503258967.09</v>
      </c>
      <c r="Z10"/>
      <c r="AA10" s="143">
        <f>SUM(AA12:AA39)</f>
        <v>472435064.12</v>
      </c>
      <c r="AB10" s="1">
        <f>SUM(AB12:AB39)</f>
        <v>40726634.779999994</v>
      </c>
      <c r="AC10" s="1">
        <f>SUM(AC12:AC39)</f>
        <v>9902731.809999999</v>
      </c>
    </row>
    <row r="11" spans="1:29" ht="12.75">
      <c r="A11" s="159"/>
      <c r="B11" s="159"/>
      <c r="C11" s="159"/>
      <c r="D11" s="107"/>
      <c r="E11" s="107"/>
      <c r="F11" s="107"/>
      <c r="G11" s="107"/>
      <c r="H11" s="107"/>
      <c r="I11" s="107"/>
      <c r="J11" s="107"/>
      <c r="K11" s="107"/>
      <c r="L11" s="107"/>
      <c r="M11" s="159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Y11"/>
      <c r="Z11"/>
      <c r="AA11" s="14"/>
      <c r="AB11" s="14"/>
      <c r="AC11" s="14"/>
    </row>
    <row r="12" spans="1:29" ht="12.75">
      <c r="A12" s="159" t="s">
        <v>52</v>
      </c>
      <c r="B12" s="159">
        <f>+C12+R12+S12+T12+V12</f>
        <v>135795344.40000004</v>
      </c>
      <c r="C12" s="159">
        <f>SUM(D12:Q12)</f>
        <v>125636196.96000002</v>
      </c>
      <c r="D12" s="107">
        <v>2314693.45</v>
      </c>
      <c r="E12" s="107">
        <v>7485891.369999998</v>
      </c>
      <c r="F12" s="168">
        <v>51867896.08</v>
      </c>
      <c r="G12" s="107">
        <v>16829781.1</v>
      </c>
      <c r="H12" s="107">
        <v>622373.39</v>
      </c>
      <c r="I12" s="107">
        <v>622553.29</v>
      </c>
      <c r="J12" s="107">
        <v>6022270.029999999</v>
      </c>
      <c r="K12" s="107">
        <v>8883684.85</v>
      </c>
      <c r="L12" s="107"/>
      <c r="M12" s="159" t="s">
        <v>52</v>
      </c>
      <c r="N12" s="155">
        <v>1921729.7899999998</v>
      </c>
      <c r="O12" s="155">
        <v>28642817.410000004</v>
      </c>
      <c r="P12" s="155">
        <v>0</v>
      </c>
      <c r="Q12" s="169">
        <v>422506.2</v>
      </c>
      <c r="R12" s="107">
        <v>5457721.22</v>
      </c>
      <c r="S12" s="155">
        <v>4125244.2199999997</v>
      </c>
      <c r="T12" s="155">
        <v>576182</v>
      </c>
      <c r="U12" s="155">
        <v>1389917</v>
      </c>
      <c r="V12" s="155">
        <v>0</v>
      </c>
      <c r="W12" s="155">
        <v>2891678.39</v>
      </c>
      <c r="X12" s="23">
        <f>Y12/Tbl11!C11</f>
        <v>268.314774354798</v>
      </c>
      <c r="Y12" s="145">
        <f>AA12+AB12-AC12</f>
        <v>2388605.2</v>
      </c>
      <c r="Z12" s="46" t="s">
        <v>0</v>
      </c>
      <c r="AA12" s="91">
        <v>1966099</v>
      </c>
      <c r="AB12" s="112">
        <v>422506.2</v>
      </c>
      <c r="AC12" s="114">
        <v>0</v>
      </c>
    </row>
    <row r="13" spans="1:29" ht="12.75">
      <c r="A13" s="159" t="s">
        <v>53</v>
      </c>
      <c r="B13" s="159">
        <f>+C13+R13+S13+T13+V13</f>
        <v>1079495087.929</v>
      </c>
      <c r="C13" s="159">
        <f>SUM(D13:Q13)</f>
        <v>943902324.929</v>
      </c>
      <c r="D13" s="107">
        <v>25664827.12</v>
      </c>
      <c r="E13" s="107">
        <v>59897907.65000001</v>
      </c>
      <c r="F13" s="107">
        <v>380357906.33000004</v>
      </c>
      <c r="G13" s="107">
        <v>118720711.30999997</v>
      </c>
      <c r="H13" s="107">
        <v>5513342.6</v>
      </c>
      <c r="I13" s="107">
        <v>0</v>
      </c>
      <c r="J13" s="107">
        <v>40323632.66</v>
      </c>
      <c r="K13" s="107">
        <v>64462585.27000001</v>
      </c>
      <c r="L13" s="107"/>
      <c r="M13" s="159" t="s">
        <v>53</v>
      </c>
      <c r="N13" s="155">
        <v>12510311.09</v>
      </c>
      <c r="O13" s="155">
        <v>232398228.209</v>
      </c>
      <c r="P13" s="155">
        <v>91200.56999999999</v>
      </c>
      <c r="Q13" s="155">
        <v>3961672.12</v>
      </c>
      <c r="R13" s="107">
        <v>21182565</v>
      </c>
      <c r="S13" s="155">
        <v>102298970</v>
      </c>
      <c r="T13" s="155">
        <v>12111228</v>
      </c>
      <c r="U13" s="155">
        <v>25319169</v>
      </c>
      <c r="V13" s="155">
        <v>0</v>
      </c>
      <c r="W13" s="155">
        <v>14977290</v>
      </c>
      <c r="X13" s="23">
        <f>Y13/Tbl11!C12</f>
        <v>559.9625903460637</v>
      </c>
      <c r="Y13" s="145">
        <f>AA13+AB13-AC13</f>
        <v>41390150.12</v>
      </c>
      <c r="Z13" s="46" t="s">
        <v>6</v>
      </c>
      <c r="AA13" s="91">
        <v>37430397</v>
      </c>
      <c r="AB13" s="112">
        <v>3961672.12</v>
      </c>
      <c r="AC13" s="114">
        <v>1919</v>
      </c>
    </row>
    <row r="14" spans="1:29" ht="12.75">
      <c r="A14" s="107" t="s">
        <v>75</v>
      </c>
      <c r="B14" s="159">
        <f>+C14+R14+S14+T14+V14</f>
        <v>1358247182.4599998</v>
      </c>
      <c r="C14" s="159">
        <f>SUM(D14:Q14)</f>
        <v>1268486680.76</v>
      </c>
      <c r="D14" s="107">
        <v>57697495.080000006</v>
      </c>
      <c r="E14" s="107">
        <v>90602055.25999998</v>
      </c>
      <c r="F14" s="107">
        <v>474498201.2900001</v>
      </c>
      <c r="G14" s="107">
        <v>224360664.25</v>
      </c>
      <c r="H14" s="107">
        <v>14145449.05</v>
      </c>
      <c r="I14" s="107">
        <v>10472768.62</v>
      </c>
      <c r="J14" s="107">
        <v>36060378.67</v>
      </c>
      <c r="K14" s="107">
        <v>71184543.19000001</v>
      </c>
      <c r="L14" s="107"/>
      <c r="M14" s="107" t="s">
        <v>75</v>
      </c>
      <c r="N14" s="155">
        <v>19923312.689999998</v>
      </c>
      <c r="O14" s="155">
        <v>258533183.51999998</v>
      </c>
      <c r="P14" s="155">
        <v>8719.86</v>
      </c>
      <c r="Q14" s="155">
        <v>10999909.28</v>
      </c>
      <c r="R14" s="107">
        <v>33937719.339999996</v>
      </c>
      <c r="S14" s="155">
        <v>53394938.55</v>
      </c>
      <c r="T14" s="155">
        <v>2427843.81</v>
      </c>
      <c r="U14" s="155">
        <v>4276143.13</v>
      </c>
      <c r="V14" s="155">
        <v>0</v>
      </c>
      <c r="W14" s="155">
        <v>6581029.17</v>
      </c>
      <c r="X14" s="23">
        <f>Y14/Tbl11!C13</f>
        <v>215.513565141652</v>
      </c>
      <c r="Y14" s="145">
        <f>AA14+AB14-AC14</f>
        <v>17703896.22</v>
      </c>
      <c r="Z14" s="46" t="s">
        <v>19</v>
      </c>
      <c r="AA14" s="91">
        <v>6703986.9399999995</v>
      </c>
      <c r="AB14" s="112">
        <v>10999909.28</v>
      </c>
      <c r="AC14" s="114">
        <v>0</v>
      </c>
    </row>
    <row r="15" spans="1:29" ht="12.75">
      <c r="A15" s="107" t="s">
        <v>54</v>
      </c>
      <c r="B15" s="159">
        <f>+C15+R15+S15+T15+V15</f>
        <v>1516936680.7000003</v>
      </c>
      <c r="C15" s="159">
        <f>SUM(D15:Q15)</f>
        <v>1362483504.9500003</v>
      </c>
      <c r="D15" s="107">
        <v>40888479.73</v>
      </c>
      <c r="E15" s="107">
        <v>82612709.94</v>
      </c>
      <c r="F15" s="107">
        <v>515728521</v>
      </c>
      <c r="G15" s="107">
        <v>177549185.07999998</v>
      </c>
      <c r="H15" s="107">
        <v>8768605.100000001</v>
      </c>
      <c r="I15" s="107">
        <v>13812435.9</v>
      </c>
      <c r="J15" s="107">
        <v>52954475.900000006</v>
      </c>
      <c r="K15" s="107">
        <v>87658457.25999999</v>
      </c>
      <c r="L15" s="107"/>
      <c r="M15" s="107" t="s">
        <v>54</v>
      </c>
      <c r="N15" s="155">
        <v>29200664</v>
      </c>
      <c r="O15" s="155">
        <v>350064701.8700002</v>
      </c>
      <c r="P15" s="155">
        <v>33985.17</v>
      </c>
      <c r="Q15" s="155">
        <v>3211284</v>
      </c>
      <c r="R15" s="107">
        <v>34657166.75</v>
      </c>
      <c r="S15" s="155">
        <v>108572316</v>
      </c>
      <c r="T15" s="155">
        <v>11223693</v>
      </c>
      <c r="U15" s="155">
        <v>15708000</v>
      </c>
      <c r="V15" s="155">
        <v>0</v>
      </c>
      <c r="W15" s="155">
        <v>17120994</v>
      </c>
      <c r="X15" s="23">
        <f>Y15/Tbl11!C14</f>
        <v>294.97363104762974</v>
      </c>
      <c r="Y15" s="145">
        <f>AA15+AB15-AC15</f>
        <v>29918025</v>
      </c>
      <c r="Z15" s="46" t="s">
        <v>9</v>
      </c>
      <c r="AA15" s="91">
        <v>26931693</v>
      </c>
      <c r="AB15" s="112">
        <v>3211284</v>
      </c>
      <c r="AC15" s="114">
        <v>224952</v>
      </c>
    </row>
    <row r="16" spans="1:29" ht="12.75">
      <c r="A16" s="107" t="s">
        <v>55</v>
      </c>
      <c r="B16" s="159">
        <f>+C16+R16+S16+T16+V16</f>
        <v>233605701.25999996</v>
      </c>
      <c r="C16" s="159">
        <f>SUM(D16:Q16)</f>
        <v>214887178.28999996</v>
      </c>
      <c r="D16" s="107">
        <v>6076478.1899999995</v>
      </c>
      <c r="E16" s="107">
        <v>11428332.68</v>
      </c>
      <c r="F16" s="107">
        <v>87778245.04999998</v>
      </c>
      <c r="G16" s="107">
        <v>26366248.68</v>
      </c>
      <c r="H16" s="107">
        <v>1187951.9400000002</v>
      </c>
      <c r="I16" s="107">
        <v>1308389.82</v>
      </c>
      <c r="J16" s="107">
        <v>13088651.280000001</v>
      </c>
      <c r="K16" s="107">
        <v>16019873.98</v>
      </c>
      <c r="L16" s="155"/>
      <c r="M16" s="107" t="s">
        <v>55</v>
      </c>
      <c r="N16" s="155">
        <v>3236748.24</v>
      </c>
      <c r="O16" s="155">
        <v>46816777.04</v>
      </c>
      <c r="P16" s="155">
        <v>916107.4099999999</v>
      </c>
      <c r="Q16" s="155">
        <v>663373.98</v>
      </c>
      <c r="R16" s="107">
        <v>5278399.469999999</v>
      </c>
      <c r="S16" s="155">
        <v>11704737.88</v>
      </c>
      <c r="T16" s="155">
        <v>1735385.62</v>
      </c>
      <c r="U16" s="155">
        <v>4531069.5</v>
      </c>
      <c r="V16" s="155">
        <v>0</v>
      </c>
      <c r="W16" s="155">
        <v>5095647.84</v>
      </c>
      <c r="X16" s="23">
        <f>Y16/Tbl11!C15</f>
        <v>409.5571059614782</v>
      </c>
      <c r="Y16" s="145">
        <f>AA16+AB16-AC16</f>
        <v>6929829.1</v>
      </c>
      <c r="Z16" s="46" t="s">
        <v>13</v>
      </c>
      <c r="AA16" s="91">
        <v>6266455.12</v>
      </c>
      <c r="AB16" s="112">
        <v>663373.98</v>
      </c>
      <c r="AC16" s="114">
        <v>0</v>
      </c>
    </row>
    <row r="17" spans="1:29" ht="12.75">
      <c r="A17" s="107"/>
      <c r="B17" s="159"/>
      <c r="C17" s="159"/>
      <c r="D17" s="107"/>
      <c r="E17" s="107"/>
      <c r="F17" s="107"/>
      <c r="G17" s="107"/>
      <c r="H17" s="107"/>
      <c r="I17" s="107"/>
      <c r="J17" s="107"/>
      <c r="K17" s="107"/>
      <c r="L17" s="155"/>
      <c r="M17" s="107"/>
      <c r="N17" s="155"/>
      <c r="O17" s="155"/>
      <c r="P17" s="155"/>
      <c r="Q17" s="155"/>
      <c r="R17" s="107"/>
      <c r="S17" s="155"/>
      <c r="T17" s="155"/>
      <c r="U17" s="155"/>
      <c r="V17" s="155"/>
      <c r="W17" s="155"/>
      <c r="Y17" s="146"/>
      <c r="Z17"/>
      <c r="AA17" s="91"/>
      <c r="AB17" s="112"/>
      <c r="AC17" s="114"/>
    </row>
    <row r="18" spans="1:29" ht="12.75">
      <c r="A18" s="107" t="s">
        <v>56</v>
      </c>
      <c r="B18" s="159">
        <f>+C18+R18+S18+T18+V18</f>
        <v>66786271.79</v>
      </c>
      <c r="C18" s="159">
        <f>SUM(D18:Q18)</f>
        <v>63948514.3</v>
      </c>
      <c r="D18" s="107">
        <v>1648915.15</v>
      </c>
      <c r="E18" s="107">
        <v>4149164.4999999995</v>
      </c>
      <c r="F18" s="107">
        <v>27875272.5</v>
      </c>
      <c r="G18" s="107">
        <v>6407260.4399999995</v>
      </c>
      <c r="H18" s="107">
        <v>596358.1100000001</v>
      </c>
      <c r="I18" s="107">
        <v>580766.4600000001</v>
      </c>
      <c r="J18" s="107">
        <v>3667669.4600000004</v>
      </c>
      <c r="K18" s="107">
        <v>3595375.24</v>
      </c>
      <c r="L18" s="155"/>
      <c r="M18" s="107" t="s">
        <v>56</v>
      </c>
      <c r="N18" s="155">
        <v>780867.27</v>
      </c>
      <c r="O18" s="155">
        <v>14229063.12</v>
      </c>
      <c r="P18" s="155">
        <v>0</v>
      </c>
      <c r="Q18" s="155">
        <v>417802.05000000005</v>
      </c>
      <c r="R18" s="107">
        <v>2196036.39</v>
      </c>
      <c r="S18" s="155">
        <v>142123.39</v>
      </c>
      <c r="T18" s="155">
        <v>499597.71</v>
      </c>
      <c r="U18" s="155">
        <v>1013886.51</v>
      </c>
      <c r="V18" s="155">
        <v>0</v>
      </c>
      <c r="W18" s="155">
        <v>917921</v>
      </c>
      <c r="X18" s="23">
        <f>Y18/Tbl11!C17</f>
        <v>303.057097149235</v>
      </c>
      <c r="Y18" s="145">
        <f>AA18+AB18-AC18</f>
        <v>1629159.19</v>
      </c>
      <c r="Z18" s="46" t="s">
        <v>14</v>
      </c>
      <c r="AA18" s="91">
        <v>1513484.22</v>
      </c>
      <c r="AB18" s="112">
        <v>417802.05000000005</v>
      </c>
      <c r="AC18" s="114">
        <v>302127.08</v>
      </c>
    </row>
    <row r="19" spans="1:29" ht="12.75">
      <c r="A19" s="107" t="s">
        <v>57</v>
      </c>
      <c r="B19" s="159">
        <f>+C19+R19+S19+T19+V19</f>
        <v>370377948.95</v>
      </c>
      <c r="C19" s="159">
        <f>SUM(D19:Q19)</f>
        <v>346089724.82</v>
      </c>
      <c r="D19" s="107">
        <v>5879264.31</v>
      </c>
      <c r="E19" s="107">
        <v>24023856.740000002</v>
      </c>
      <c r="F19" s="107">
        <v>137326443.46</v>
      </c>
      <c r="G19" s="107">
        <v>39262545.36</v>
      </c>
      <c r="H19" s="107">
        <v>1327068.34</v>
      </c>
      <c r="I19" s="107">
        <v>3182807.12</v>
      </c>
      <c r="J19" s="107">
        <v>19377224.48</v>
      </c>
      <c r="K19" s="107">
        <v>25678194.85</v>
      </c>
      <c r="L19" s="155"/>
      <c r="M19" s="107" t="s">
        <v>57</v>
      </c>
      <c r="N19" s="155">
        <v>7838671.66</v>
      </c>
      <c r="O19" s="155">
        <v>81063460.00000001</v>
      </c>
      <c r="P19" s="155">
        <v>230936.33000000002</v>
      </c>
      <c r="Q19" s="155">
        <v>899252.17</v>
      </c>
      <c r="R19" s="107">
        <v>6387855.13</v>
      </c>
      <c r="S19" s="155">
        <v>13434855.54</v>
      </c>
      <c r="T19" s="155">
        <v>4465513.46</v>
      </c>
      <c r="U19" s="155">
        <v>7098635.74</v>
      </c>
      <c r="V19" s="155">
        <v>0</v>
      </c>
      <c r="W19" s="155">
        <v>5410704.699999999</v>
      </c>
      <c r="X19" s="23">
        <f>Y19/Tbl11!C18</f>
        <v>450.03238072058065</v>
      </c>
      <c r="Y19" s="145">
        <f>AA19+AB19-AC19</f>
        <v>12388401.37</v>
      </c>
      <c r="Z19" s="46" t="s">
        <v>15</v>
      </c>
      <c r="AA19" s="91">
        <v>11564149.2</v>
      </c>
      <c r="AB19" s="112">
        <v>899252.17</v>
      </c>
      <c r="AC19" s="114">
        <v>75000</v>
      </c>
    </row>
    <row r="20" spans="1:29" ht="12.75">
      <c r="A20" s="107" t="s">
        <v>58</v>
      </c>
      <c r="B20" s="170">
        <f>+C20+R20+S20+T20+V20</f>
        <v>214487402.89999995</v>
      </c>
      <c r="C20" s="159">
        <f>SUM(D20:Q20)</f>
        <v>192444629.39999995</v>
      </c>
      <c r="D20" s="107">
        <v>4526244.899999999</v>
      </c>
      <c r="E20" s="107">
        <v>13802737.019999996</v>
      </c>
      <c r="F20" s="107">
        <v>75938899.42999999</v>
      </c>
      <c r="G20" s="107">
        <v>25737862.189999998</v>
      </c>
      <c r="H20" s="107">
        <v>1071343.3000000003</v>
      </c>
      <c r="I20" s="107">
        <v>1532177.5</v>
      </c>
      <c r="J20" s="107">
        <v>9175805.94</v>
      </c>
      <c r="K20" s="107">
        <v>11424861.059999999</v>
      </c>
      <c r="L20" s="155"/>
      <c r="M20" s="107" t="s">
        <v>58</v>
      </c>
      <c r="N20" s="155">
        <v>3754132.25</v>
      </c>
      <c r="O20" s="155">
        <v>44951625.19000001</v>
      </c>
      <c r="P20" s="155">
        <v>304971.45</v>
      </c>
      <c r="Q20" s="155">
        <v>223969.16999999998</v>
      </c>
      <c r="R20" s="107">
        <v>5967795.27</v>
      </c>
      <c r="S20" s="155">
        <v>10397865.229999999</v>
      </c>
      <c r="T20" s="155">
        <v>5677113</v>
      </c>
      <c r="U20" s="155">
        <v>3346743</v>
      </c>
      <c r="V20" s="155">
        <v>0</v>
      </c>
      <c r="W20" s="155">
        <v>2838840</v>
      </c>
      <c r="X20" s="23">
        <f>Y20/Tbl11!C19</f>
        <v>586.166566450121</v>
      </c>
      <c r="Y20" s="145">
        <f>AA20+AB20-AC20</f>
        <v>9247449.17</v>
      </c>
      <c r="Z20" s="46" t="s">
        <v>2</v>
      </c>
      <c r="AA20" s="91">
        <v>9023856</v>
      </c>
      <c r="AB20" s="112">
        <v>223969.16999999998</v>
      </c>
      <c r="AC20" s="114">
        <v>376</v>
      </c>
    </row>
    <row r="21" spans="1:29" ht="12.75">
      <c r="A21" s="107" t="s">
        <v>59</v>
      </c>
      <c r="B21" s="170">
        <f>+C21+R21+S21+T21+V21</f>
        <v>360033989.58</v>
      </c>
      <c r="C21" s="159">
        <f>SUM(D21:Q21)</f>
        <v>332678278.48</v>
      </c>
      <c r="D21" s="107">
        <v>8502656.530000001</v>
      </c>
      <c r="E21" s="107">
        <v>20910542.22</v>
      </c>
      <c r="F21" s="107">
        <v>135594432.51999998</v>
      </c>
      <c r="G21" s="107">
        <v>34438583.31</v>
      </c>
      <c r="H21" s="107">
        <v>3031450.08</v>
      </c>
      <c r="I21" s="107">
        <v>2635774.86</v>
      </c>
      <c r="J21" s="107">
        <v>21507623.99</v>
      </c>
      <c r="K21" s="107">
        <v>25779168.41</v>
      </c>
      <c r="L21" s="155"/>
      <c r="M21" s="107" t="s">
        <v>59</v>
      </c>
      <c r="N21" s="155">
        <v>5330118.83</v>
      </c>
      <c r="O21" s="155">
        <v>71162333.84</v>
      </c>
      <c r="P21" s="155">
        <v>2421794.78</v>
      </c>
      <c r="Q21" s="155">
        <v>1363799.11</v>
      </c>
      <c r="R21" s="107">
        <v>10107653.39</v>
      </c>
      <c r="S21" s="155">
        <v>15996423.709999999</v>
      </c>
      <c r="T21" s="155">
        <v>1251634</v>
      </c>
      <c r="U21" s="155">
        <v>3452739</v>
      </c>
      <c r="V21" s="155">
        <v>0</v>
      </c>
      <c r="W21" s="155">
        <v>6562695</v>
      </c>
      <c r="X21" s="23">
        <f>Y21/Tbl11!C20</f>
        <v>224.12254764833364</v>
      </c>
      <c r="Y21" s="145">
        <f>AA21+AB21-AC21</f>
        <v>5925450.78</v>
      </c>
      <c r="Z21" s="46" t="s">
        <v>10</v>
      </c>
      <c r="AA21" s="91">
        <v>4704373</v>
      </c>
      <c r="AB21" s="112">
        <v>1363799.11</v>
      </c>
      <c r="AC21" s="114">
        <v>142721.33000000002</v>
      </c>
    </row>
    <row r="22" spans="1:29" ht="12.75">
      <c r="A22" s="107" t="s">
        <v>60</v>
      </c>
      <c r="B22" s="170">
        <f>+C22+R22+S22+T22+V22</f>
        <v>78185990.66</v>
      </c>
      <c r="C22" s="159">
        <f>SUM(D22:Q22)</f>
        <v>55971058.37</v>
      </c>
      <c r="D22" s="107">
        <v>1356483.0799999998</v>
      </c>
      <c r="E22" s="107">
        <v>4617551.07</v>
      </c>
      <c r="F22" s="107">
        <v>23243279.6</v>
      </c>
      <c r="G22" s="107">
        <v>5229268.789999999</v>
      </c>
      <c r="H22" s="107">
        <v>393891.37000000005</v>
      </c>
      <c r="I22" s="107">
        <v>422572</v>
      </c>
      <c r="J22" s="107">
        <v>2964690.8699999996</v>
      </c>
      <c r="K22" s="107">
        <v>3754944.79</v>
      </c>
      <c r="L22" s="155"/>
      <c r="M22" s="107" t="s">
        <v>60</v>
      </c>
      <c r="N22" s="155">
        <v>837193.39</v>
      </c>
      <c r="O22" s="155">
        <v>13032132.23</v>
      </c>
      <c r="P22" s="155">
        <v>0</v>
      </c>
      <c r="Q22" s="155">
        <v>119051.18000000001</v>
      </c>
      <c r="R22" s="107">
        <v>2236688.24</v>
      </c>
      <c r="S22" s="155">
        <v>19703461.05</v>
      </c>
      <c r="T22" s="155">
        <v>274783</v>
      </c>
      <c r="U22" s="155">
        <v>665000</v>
      </c>
      <c r="V22" s="155">
        <v>0</v>
      </c>
      <c r="W22" s="155">
        <v>867970</v>
      </c>
      <c r="X22" s="23">
        <f>Y22/Tbl11!C21</f>
        <v>235.0770791705519</v>
      </c>
      <c r="Y22" s="145">
        <f>AA22+AB22-AC22</f>
        <v>1058834.18</v>
      </c>
      <c r="Z22" s="46" t="s">
        <v>3</v>
      </c>
      <c r="AA22" s="91">
        <v>939783</v>
      </c>
      <c r="AB22" s="112">
        <v>119051.18000000001</v>
      </c>
      <c r="AC22" s="114">
        <v>0</v>
      </c>
    </row>
    <row r="23" spans="1:29" ht="12.75">
      <c r="A23" s="107"/>
      <c r="B23" s="170"/>
      <c r="C23" s="159"/>
      <c r="D23" s="107"/>
      <c r="E23" s="107"/>
      <c r="F23" s="107"/>
      <c r="G23" s="107"/>
      <c r="H23" s="107"/>
      <c r="I23" s="107"/>
      <c r="J23" s="107"/>
      <c r="K23" s="107"/>
      <c r="L23" s="155"/>
      <c r="M23" s="107"/>
      <c r="N23" s="155"/>
      <c r="O23" s="155"/>
      <c r="P23" s="155"/>
      <c r="Q23" s="155"/>
      <c r="R23" s="107"/>
      <c r="S23" s="155"/>
      <c r="T23" s="155"/>
      <c r="U23" s="155"/>
      <c r="V23" s="155"/>
      <c r="W23" s="155"/>
      <c r="Y23" s="146"/>
      <c r="Z23"/>
      <c r="AA23" s="91"/>
      <c r="AB23" s="112"/>
      <c r="AC23" s="114"/>
    </row>
    <row r="24" spans="1:29" ht="12.75">
      <c r="A24" s="107" t="s">
        <v>61</v>
      </c>
      <c r="B24" s="170">
        <f>+C24+R24+S24+T24+V24</f>
        <v>591177751.4599999</v>
      </c>
      <c r="C24" s="159">
        <f>SUM(D24:Q24)</f>
        <v>487074790.5399999</v>
      </c>
      <c r="D24" s="107">
        <v>9363798.24</v>
      </c>
      <c r="E24" s="107">
        <v>32887612.999999996</v>
      </c>
      <c r="F24" s="107">
        <v>202245999.42999998</v>
      </c>
      <c r="G24" s="107">
        <v>50423656.99999999</v>
      </c>
      <c r="H24" s="107">
        <v>3153369</v>
      </c>
      <c r="I24" s="107">
        <v>5184289.8100000005</v>
      </c>
      <c r="J24" s="107">
        <v>19098666</v>
      </c>
      <c r="K24" s="107">
        <v>34640912</v>
      </c>
      <c r="L24" s="155"/>
      <c r="M24" s="107" t="s">
        <v>61</v>
      </c>
      <c r="N24" s="155">
        <v>11243354.870000001</v>
      </c>
      <c r="O24" s="155">
        <v>116038234.47999997</v>
      </c>
      <c r="P24" s="155">
        <v>797632.3300000001</v>
      </c>
      <c r="Q24" s="155">
        <v>1997264.38</v>
      </c>
      <c r="R24" s="107">
        <v>10623921.92</v>
      </c>
      <c r="S24" s="155">
        <v>81291599</v>
      </c>
      <c r="T24" s="155">
        <v>12187440</v>
      </c>
      <c r="U24" s="155">
        <v>15488336</v>
      </c>
      <c r="V24" s="155">
        <v>0</v>
      </c>
      <c r="W24" s="155">
        <v>6809873</v>
      </c>
      <c r="X24" s="23">
        <f>Y24/Tbl11!C23</f>
        <v>721.4486421808862</v>
      </c>
      <c r="Y24" s="145">
        <f>AA24+AB24-AC24</f>
        <v>28941489.439999998</v>
      </c>
      <c r="Z24" s="46" t="s">
        <v>11</v>
      </c>
      <c r="AA24" s="91">
        <v>27675776</v>
      </c>
      <c r="AB24" s="112">
        <v>1997264.38</v>
      </c>
      <c r="AC24" s="114">
        <v>731550.9400000001</v>
      </c>
    </row>
    <row r="25" spans="1:29" ht="12.75">
      <c r="A25" s="107" t="s">
        <v>62</v>
      </c>
      <c r="B25" s="159">
        <f>+C25+R25+S25+T25+V25</f>
        <v>60498963.330000006</v>
      </c>
      <c r="C25" s="159">
        <f>SUM(D25:Q25)</f>
        <v>56859219.120000005</v>
      </c>
      <c r="D25" s="107">
        <v>1148587.27</v>
      </c>
      <c r="E25" s="107">
        <v>2689534.37</v>
      </c>
      <c r="F25" s="107">
        <v>23898776.22</v>
      </c>
      <c r="G25" s="107">
        <v>4866104.680000001</v>
      </c>
      <c r="H25" s="107">
        <v>774102.8499999999</v>
      </c>
      <c r="I25" s="107">
        <v>478734.18</v>
      </c>
      <c r="J25" s="107">
        <v>4181194.56</v>
      </c>
      <c r="K25" s="107">
        <v>4168507.4499999997</v>
      </c>
      <c r="L25" s="155"/>
      <c r="M25" s="107" t="s">
        <v>62</v>
      </c>
      <c r="N25" s="155">
        <v>872139.27</v>
      </c>
      <c r="O25" s="155">
        <v>13372042.219999999</v>
      </c>
      <c r="P25" s="155">
        <v>205934.91</v>
      </c>
      <c r="Q25" s="155">
        <v>203561.14</v>
      </c>
      <c r="R25" s="107">
        <v>2671697</v>
      </c>
      <c r="S25" s="155">
        <v>899980.02</v>
      </c>
      <c r="T25" s="155">
        <v>68067.19</v>
      </c>
      <c r="U25" s="155">
        <v>149535.45</v>
      </c>
      <c r="V25" s="155">
        <v>0</v>
      </c>
      <c r="W25" s="155">
        <v>1312124.37</v>
      </c>
      <c r="X25" s="23">
        <f>Y25/Tbl11!C24</f>
        <v>97.96556953781024</v>
      </c>
      <c r="Y25" s="145">
        <f>AA25+AB25-AC25</f>
        <v>421163.78</v>
      </c>
      <c r="Z25" s="46" t="s">
        <v>12</v>
      </c>
      <c r="AA25" s="91">
        <v>217602.64</v>
      </c>
      <c r="AB25" s="112">
        <v>203561.14</v>
      </c>
      <c r="AC25" s="114">
        <v>0</v>
      </c>
    </row>
    <row r="26" spans="1:29" ht="12.75">
      <c r="A26" s="107" t="s">
        <v>63</v>
      </c>
      <c r="B26" s="159">
        <f>+C26+R26+S26+T26+V26</f>
        <v>577613415.6800001</v>
      </c>
      <c r="C26" s="159">
        <f>SUM(D26:Q26)</f>
        <v>472969887.26</v>
      </c>
      <c r="D26" s="107">
        <v>11224243.559999999</v>
      </c>
      <c r="E26" s="107">
        <v>25783857.730000004</v>
      </c>
      <c r="F26" s="107">
        <v>183326294.46999997</v>
      </c>
      <c r="G26" s="107">
        <v>56322087.00999999</v>
      </c>
      <c r="H26" s="107">
        <v>1615159.7799999998</v>
      </c>
      <c r="I26" s="107">
        <v>3242915.89</v>
      </c>
      <c r="J26" s="107">
        <v>27970464.66</v>
      </c>
      <c r="K26" s="107">
        <v>29288405.52</v>
      </c>
      <c r="L26" s="155"/>
      <c r="M26" s="107" t="s">
        <v>63</v>
      </c>
      <c r="N26" s="155">
        <v>11341017.739999998</v>
      </c>
      <c r="O26" s="155">
        <v>121175192.57000002</v>
      </c>
      <c r="P26" s="155">
        <v>352180.16000000003</v>
      </c>
      <c r="Q26" s="155">
        <v>1328068.17</v>
      </c>
      <c r="R26" s="107">
        <v>14315281</v>
      </c>
      <c r="S26" s="155">
        <v>83305397.42000002</v>
      </c>
      <c r="T26" s="155">
        <v>7022850</v>
      </c>
      <c r="U26" s="155">
        <v>8838191</v>
      </c>
      <c r="V26" s="155">
        <v>0</v>
      </c>
      <c r="W26" s="155">
        <v>6549904</v>
      </c>
      <c r="X26" s="23">
        <f>Y26/Tbl11!C25</f>
        <v>433.40998050004936</v>
      </c>
      <c r="Y26" s="145">
        <f>AA26+AB26-AC26</f>
        <v>16714109.170000002</v>
      </c>
      <c r="Z26" s="46" t="s">
        <v>16</v>
      </c>
      <c r="AA26" s="91">
        <v>15861041</v>
      </c>
      <c r="AB26" s="112">
        <v>1328068.17</v>
      </c>
      <c r="AC26" s="114">
        <v>475000</v>
      </c>
    </row>
    <row r="27" spans="1:29" ht="12.75">
      <c r="A27" s="107" t="s">
        <v>64</v>
      </c>
      <c r="B27" s="159">
        <f>+C27+R27+S27+T27+V27</f>
        <v>814535038.6599998</v>
      </c>
      <c r="C27" s="159">
        <f>SUM(D27:Q27)</f>
        <v>730008616.6599998</v>
      </c>
      <c r="D27" s="107">
        <v>9625168</v>
      </c>
      <c r="E27" s="107">
        <v>49324106.42999999</v>
      </c>
      <c r="F27" s="107">
        <v>301182214.41999996</v>
      </c>
      <c r="G27" s="107">
        <v>96773132.62</v>
      </c>
      <c r="H27" s="107">
        <v>2458987</v>
      </c>
      <c r="I27" s="107">
        <v>5821030</v>
      </c>
      <c r="J27" s="107">
        <v>32708710.95</v>
      </c>
      <c r="K27" s="107">
        <v>43285578</v>
      </c>
      <c r="L27" s="155"/>
      <c r="M27" s="107" t="s">
        <v>64</v>
      </c>
      <c r="N27" s="155">
        <v>22543209</v>
      </c>
      <c r="O27" s="155">
        <v>159436334.70999998</v>
      </c>
      <c r="P27" s="155">
        <v>6062822.529999999</v>
      </c>
      <c r="Q27" s="155">
        <v>787323</v>
      </c>
      <c r="R27" s="107">
        <v>11689063</v>
      </c>
      <c r="S27" s="155">
        <v>60021541</v>
      </c>
      <c r="T27" s="155">
        <v>12815818</v>
      </c>
      <c r="U27" s="155">
        <v>22188631</v>
      </c>
      <c r="V27" s="155">
        <v>0</v>
      </c>
      <c r="W27" s="155">
        <v>15348580</v>
      </c>
      <c r="X27" s="23">
        <f>Y27/Tbl11!C26</f>
        <v>712.5505818178199</v>
      </c>
      <c r="Y27" s="145">
        <f>AA27+AB27-AC27</f>
        <v>35791772</v>
      </c>
      <c r="Z27" s="46" t="s">
        <v>17</v>
      </c>
      <c r="AA27" s="91">
        <v>35004449</v>
      </c>
      <c r="AB27" s="112">
        <v>787323</v>
      </c>
      <c r="AC27" s="114">
        <v>0</v>
      </c>
    </row>
    <row r="28" spans="1:29" ht="12.75">
      <c r="A28" s="107" t="s">
        <v>65</v>
      </c>
      <c r="B28" s="159">
        <f>+C28+R28+S28+T28+V28</f>
        <v>35061130.12</v>
      </c>
      <c r="C28" s="159">
        <f>SUM(D28:Q28)</f>
        <v>32913089.709999997</v>
      </c>
      <c r="D28" s="107">
        <v>1403910.91</v>
      </c>
      <c r="E28" s="107">
        <v>2492957.09</v>
      </c>
      <c r="F28" s="107">
        <v>13527778.119999997</v>
      </c>
      <c r="G28" s="107">
        <v>3243504.4699999997</v>
      </c>
      <c r="H28" s="107">
        <v>212616.16</v>
      </c>
      <c r="I28" s="107">
        <v>3480</v>
      </c>
      <c r="J28" s="107">
        <v>2168653.63</v>
      </c>
      <c r="K28" s="107">
        <v>2368162.0100000002</v>
      </c>
      <c r="L28" s="155"/>
      <c r="M28" s="107" t="s">
        <v>65</v>
      </c>
      <c r="N28" s="155">
        <v>645271.76</v>
      </c>
      <c r="O28" s="155">
        <v>6662651.21</v>
      </c>
      <c r="P28" s="155">
        <v>86759.76999999999</v>
      </c>
      <c r="Q28" s="155">
        <v>97344.58</v>
      </c>
      <c r="R28" s="107">
        <v>1333554.4100000001</v>
      </c>
      <c r="S28" s="155">
        <v>814486</v>
      </c>
      <c r="T28" s="155">
        <v>0</v>
      </c>
      <c r="U28" s="155">
        <v>0</v>
      </c>
      <c r="V28" s="155">
        <v>0</v>
      </c>
      <c r="W28" s="155">
        <v>212216</v>
      </c>
      <c r="X28" s="23">
        <f>Y28/Tbl11!C27</f>
        <v>45.525367339649684</v>
      </c>
      <c r="Y28" s="145">
        <f>AA28+AB28-AC28</f>
        <v>97344.58</v>
      </c>
      <c r="Z28" s="46" t="s">
        <v>18</v>
      </c>
      <c r="AA28" s="91">
        <v>0</v>
      </c>
      <c r="AB28" s="112">
        <v>97344.58</v>
      </c>
      <c r="AC28" s="114">
        <v>0</v>
      </c>
    </row>
    <row r="29" spans="1:29" ht="12.75">
      <c r="A29" s="107"/>
      <c r="B29" s="159"/>
      <c r="C29" s="159"/>
      <c r="D29" s="107"/>
      <c r="E29" s="107"/>
      <c r="F29" s="107"/>
      <c r="G29" s="107"/>
      <c r="H29" s="107"/>
      <c r="I29" s="107"/>
      <c r="J29" s="107"/>
      <c r="K29" s="107"/>
      <c r="L29" s="155"/>
      <c r="M29" s="107"/>
      <c r="N29" s="155"/>
      <c r="O29" s="155"/>
      <c r="P29" s="155"/>
      <c r="Q29" s="155"/>
      <c r="R29" s="107"/>
      <c r="S29" s="155"/>
      <c r="T29" s="155"/>
      <c r="U29" s="155"/>
      <c r="V29" s="155"/>
      <c r="W29" s="155"/>
      <c r="Y29" s="146"/>
      <c r="Z29"/>
      <c r="AA29" s="91"/>
      <c r="AB29" s="112"/>
      <c r="AC29" s="114"/>
    </row>
    <row r="30" spans="1:29" ht="12.75">
      <c r="A30" s="107" t="s">
        <v>151</v>
      </c>
      <c r="B30" s="159">
        <f>+C30+R30+S30+T30+V30</f>
        <v>2548548732.2599998</v>
      </c>
      <c r="C30" s="159">
        <f>SUM(D30:Q30)</f>
        <v>2187410005.2</v>
      </c>
      <c r="D30" s="107">
        <v>40354063.379999995</v>
      </c>
      <c r="E30" s="107">
        <v>134219861.94000003</v>
      </c>
      <c r="F30" s="107">
        <v>890031987.9199998</v>
      </c>
      <c r="G30" s="107">
        <v>273565946.29999995</v>
      </c>
      <c r="H30" s="107">
        <v>11289493.769999998</v>
      </c>
      <c r="I30" s="107">
        <v>38956.869999999995</v>
      </c>
      <c r="J30" s="107">
        <v>93108580.67999999</v>
      </c>
      <c r="K30" s="107">
        <v>121037953.82</v>
      </c>
      <c r="L30" s="155"/>
      <c r="M30" s="107" t="s">
        <v>151</v>
      </c>
      <c r="N30" s="155">
        <v>34940316.519999996</v>
      </c>
      <c r="O30" s="155">
        <v>587005144.6700001</v>
      </c>
      <c r="P30" s="155">
        <v>1817699.33</v>
      </c>
      <c r="Q30" s="155">
        <v>0</v>
      </c>
      <c r="R30" s="107">
        <v>43567750.06</v>
      </c>
      <c r="S30" s="155">
        <v>275383216</v>
      </c>
      <c r="T30" s="155">
        <v>41382271</v>
      </c>
      <c r="U30" s="155">
        <v>148134476</v>
      </c>
      <c r="V30" s="155">
        <v>805490</v>
      </c>
      <c r="W30" s="155">
        <v>31333511</v>
      </c>
      <c r="X30" s="23">
        <f>Y30/Tbl11!C29</f>
        <v>1353.8435307461784</v>
      </c>
      <c r="Y30" s="145">
        <f>AA30+AB30-AC30</f>
        <v>190322237</v>
      </c>
      <c r="Z30" s="46" t="s">
        <v>7</v>
      </c>
      <c r="AA30" s="91">
        <v>190322237</v>
      </c>
      <c r="AB30" s="112">
        <v>0</v>
      </c>
      <c r="AC30" s="114">
        <v>0</v>
      </c>
    </row>
    <row r="31" spans="1:29" ht="12.75">
      <c r="A31" s="107" t="s">
        <v>67</v>
      </c>
      <c r="B31" s="159">
        <f>+C31+R31+S31+T31+V31</f>
        <v>1934744943.7800002</v>
      </c>
      <c r="C31" s="159">
        <f>SUM(D31:Q31)</f>
        <v>1766759542.4700003</v>
      </c>
      <c r="D31" s="107">
        <v>52197101.23</v>
      </c>
      <c r="E31" s="107">
        <v>114836543.34</v>
      </c>
      <c r="F31" s="107">
        <v>658500207.8700001</v>
      </c>
      <c r="G31" s="107">
        <v>241835253.71999997</v>
      </c>
      <c r="H31" s="107">
        <v>17721261.54</v>
      </c>
      <c r="I31" s="107">
        <v>15316688.88</v>
      </c>
      <c r="J31" s="107">
        <v>96530391.67</v>
      </c>
      <c r="K31" s="107">
        <v>114550730.50999999</v>
      </c>
      <c r="L31" s="155"/>
      <c r="M31" s="107" t="s">
        <v>67</v>
      </c>
      <c r="N31" s="155">
        <v>34292941.21</v>
      </c>
      <c r="O31" s="155">
        <v>416541151.5200001</v>
      </c>
      <c r="P31" s="155">
        <v>2225596.07</v>
      </c>
      <c r="Q31" s="155">
        <v>2211674.91</v>
      </c>
      <c r="R31" s="107">
        <v>67037868.3</v>
      </c>
      <c r="S31" s="155">
        <v>77711294.00999999</v>
      </c>
      <c r="T31" s="155">
        <v>23236239</v>
      </c>
      <c r="U31" s="155">
        <v>29244145</v>
      </c>
      <c r="V31" s="155">
        <v>0</v>
      </c>
      <c r="W31" s="155">
        <v>15464568</v>
      </c>
      <c r="X31" s="23">
        <f>Y31/Tbl11!C30</f>
        <v>433.68817193131036</v>
      </c>
      <c r="Y31" s="145">
        <f>AA31+AB31-AC31</f>
        <v>54692058.91</v>
      </c>
      <c r="Z31" s="46" t="s">
        <v>8</v>
      </c>
      <c r="AA31" s="91">
        <v>52480384</v>
      </c>
      <c r="AB31" s="112">
        <v>2211674.91</v>
      </c>
      <c r="AC31" s="114">
        <v>0</v>
      </c>
    </row>
    <row r="32" spans="1:29" ht="12.75">
      <c r="A32" s="107" t="s">
        <v>68</v>
      </c>
      <c r="B32" s="159">
        <f>+C32+R32+S32+T32+V32</f>
        <v>99158520.36</v>
      </c>
      <c r="C32" s="159">
        <f>SUM(D32:Q32)</f>
        <v>90188107.28999999</v>
      </c>
      <c r="D32" s="107">
        <v>1830288.1300000001</v>
      </c>
      <c r="E32" s="107">
        <v>5037199.67</v>
      </c>
      <c r="F32" s="107">
        <v>38190006.39</v>
      </c>
      <c r="G32" s="107">
        <v>9186900.75</v>
      </c>
      <c r="H32" s="107">
        <v>473552.91000000003</v>
      </c>
      <c r="I32" s="107">
        <v>635575.76</v>
      </c>
      <c r="J32" s="107">
        <v>6022291.120000001</v>
      </c>
      <c r="K32" s="107">
        <v>5825654.48</v>
      </c>
      <c r="L32" s="155"/>
      <c r="M32" s="107" t="s">
        <v>68</v>
      </c>
      <c r="N32" s="155">
        <v>1598420.5599999998</v>
      </c>
      <c r="O32" s="155">
        <v>21388217.519999996</v>
      </c>
      <c r="P32" s="155">
        <v>0</v>
      </c>
      <c r="Q32" s="155">
        <v>0</v>
      </c>
      <c r="R32" s="107">
        <v>2237782.7600000002</v>
      </c>
      <c r="S32" s="155">
        <v>4398024.3100000005</v>
      </c>
      <c r="T32" s="155">
        <v>2334606</v>
      </c>
      <c r="U32" s="155">
        <v>3814916</v>
      </c>
      <c r="V32" s="155">
        <v>0</v>
      </c>
      <c r="W32" s="155">
        <v>1160057</v>
      </c>
      <c r="X32" s="23">
        <f>Y32/Tbl11!C31</f>
        <v>806.9549555574059</v>
      </c>
      <c r="Y32" s="145">
        <f>AA32+AB32-AC32</f>
        <v>6149522</v>
      </c>
      <c r="Z32" s="46" t="s">
        <v>20</v>
      </c>
      <c r="AA32" s="91">
        <v>6149522</v>
      </c>
      <c r="AB32" s="112">
        <v>0</v>
      </c>
      <c r="AC32" s="114">
        <v>0</v>
      </c>
    </row>
    <row r="33" spans="1:29" ht="12.75">
      <c r="A33" s="107" t="s">
        <v>69</v>
      </c>
      <c r="B33" s="159">
        <f>+C33+R33+S33+T33+V33</f>
        <v>223815180.1</v>
      </c>
      <c r="C33" s="159">
        <f>SUM(D33:Q33)</f>
        <v>208060203.88</v>
      </c>
      <c r="D33" s="107">
        <v>3962467.610000001</v>
      </c>
      <c r="E33" s="107">
        <v>13738125.450000003</v>
      </c>
      <c r="F33" s="107">
        <v>81502618.75</v>
      </c>
      <c r="G33" s="107">
        <v>21678078.03</v>
      </c>
      <c r="H33" s="107">
        <v>1005709.51</v>
      </c>
      <c r="I33" s="107">
        <v>1857034.13</v>
      </c>
      <c r="J33" s="107">
        <v>14070859.579999998</v>
      </c>
      <c r="K33" s="107">
        <v>13940780.35</v>
      </c>
      <c r="L33" s="155"/>
      <c r="M33" s="107" t="s">
        <v>69</v>
      </c>
      <c r="N33" s="155">
        <v>3612232.8199999994</v>
      </c>
      <c r="O33" s="155">
        <v>48495771.589999996</v>
      </c>
      <c r="P33" s="155">
        <v>7829.25</v>
      </c>
      <c r="Q33" s="155">
        <v>4188696.81</v>
      </c>
      <c r="R33" s="107">
        <v>5975070.52</v>
      </c>
      <c r="S33" s="155">
        <v>8143888.7</v>
      </c>
      <c r="T33" s="155">
        <v>1636017</v>
      </c>
      <c r="U33" s="155">
        <v>3957720</v>
      </c>
      <c r="V33" s="155">
        <v>0</v>
      </c>
      <c r="W33" s="155">
        <v>3668713.4</v>
      </c>
      <c r="X33" s="23">
        <f>Y33/Tbl11!C32</f>
        <v>372.36670017614983</v>
      </c>
      <c r="Y33" s="145">
        <f>AA33+AB33-AC33</f>
        <v>6204355.34</v>
      </c>
      <c r="Z33" s="46" t="s">
        <v>21</v>
      </c>
      <c r="AA33" s="91">
        <v>5593737</v>
      </c>
      <c r="AB33" s="112">
        <v>4188696.81</v>
      </c>
      <c r="AC33" s="114">
        <v>3578078.47</v>
      </c>
    </row>
    <row r="34" spans="1:29" ht="12.75">
      <c r="A34" s="107" t="s">
        <v>70</v>
      </c>
      <c r="B34" s="159">
        <f>+C34+R34+S34+T34+V34</f>
        <v>53884076.46000001</v>
      </c>
      <c r="C34" s="159">
        <f>SUM(D34:Q34)</f>
        <v>41219608.160000004</v>
      </c>
      <c r="D34" s="107">
        <v>783320.6900000001</v>
      </c>
      <c r="E34" s="107">
        <v>2563194.22</v>
      </c>
      <c r="F34" s="107">
        <v>17886152.85</v>
      </c>
      <c r="G34" s="107">
        <v>3617295.8200000003</v>
      </c>
      <c r="H34" s="107">
        <v>703897.6400000001</v>
      </c>
      <c r="I34" s="107">
        <v>325289.4</v>
      </c>
      <c r="J34" s="107">
        <v>2692675.53</v>
      </c>
      <c r="K34" s="107">
        <v>2476513.5</v>
      </c>
      <c r="L34" s="155"/>
      <c r="M34" s="107" t="s">
        <v>70</v>
      </c>
      <c r="N34" s="155">
        <v>1021904.8</v>
      </c>
      <c r="O34" s="155">
        <v>8907045.19</v>
      </c>
      <c r="P34" s="155">
        <v>0</v>
      </c>
      <c r="Q34" s="155">
        <v>242318.52</v>
      </c>
      <c r="R34" s="107">
        <v>1516145.1400000001</v>
      </c>
      <c r="S34" s="155">
        <v>8505194.16</v>
      </c>
      <c r="T34" s="155">
        <v>343129</v>
      </c>
      <c r="U34" s="155">
        <v>742997</v>
      </c>
      <c r="V34" s="155">
        <v>2300000</v>
      </c>
      <c r="W34" s="155">
        <v>619980</v>
      </c>
      <c r="X34" s="23">
        <f>Y34/Tbl11!C33</f>
        <v>1217.2524689139655</v>
      </c>
      <c r="Y34" s="145">
        <f>AA34+AB34-AC34</f>
        <v>3387126.72</v>
      </c>
      <c r="Z34" s="46" t="s">
        <v>22</v>
      </c>
      <c r="AA34" s="91">
        <v>3386126</v>
      </c>
      <c r="AB34" s="112">
        <v>242318.52</v>
      </c>
      <c r="AC34" s="114">
        <v>241317.8</v>
      </c>
    </row>
    <row r="35" spans="1:29" ht="12.75">
      <c r="A35" s="107"/>
      <c r="B35" s="159"/>
      <c r="C35" s="159"/>
      <c r="D35" s="107"/>
      <c r="E35" s="107"/>
      <c r="F35" s="107"/>
      <c r="G35" s="107"/>
      <c r="H35" s="107"/>
      <c r="I35" s="107"/>
      <c r="J35" s="107"/>
      <c r="K35" s="107"/>
      <c r="L35" s="155"/>
      <c r="M35" s="107"/>
      <c r="N35" s="155"/>
      <c r="O35" s="155"/>
      <c r="P35" s="155"/>
      <c r="Q35" s="155"/>
      <c r="R35" s="107"/>
      <c r="S35" s="155"/>
      <c r="T35" s="155"/>
      <c r="U35" s="155"/>
      <c r="V35" s="155"/>
      <c r="W35" s="155"/>
      <c r="Y35" s="146"/>
      <c r="Z35"/>
      <c r="AA35" s="91"/>
      <c r="AB35" s="112"/>
      <c r="AC35" s="114"/>
    </row>
    <row r="36" spans="1:29" ht="12.75">
      <c r="A36" s="107" t="s">
        <v>71</v>
      </c>
      <c r="B36" s="159">
        <f>+C36+R36+S36+T36+V36</f>
        <v>56709420.85999999</v>
      </c>
      <c r="C36" s="159">
        <f>SUM(D36:Q36)</f>
        <v>52369625.55</v>
      </c>
      <c r="D36" s="107">
        <v>1114584.82</v>
      </c>
      <c r="E36" s="107">
        <v>3989365.09</v>
      </c>
      <c r="F36" s="107">
        <v>22448371.1</v>
      </c>
      <c r="G36" s="107">
        <v>4653886.19</v>
      </c>
      <c r="H36" s="107">
        <v>201455.08</v>
      </c>
      <c r="I36" s="107">
        <v>0</v>
      </c>
      <c r="J36" s="107">
        <v>2726430.54</v>
      </c>
      <c r="K36" s="107">
        <v>3511344.24</v>
      </c>
      <c r="L36" s="155"/>
      <c r="M36" s="107" t="s">
        <v>71</v>
      </c>
      <c r="N36" s="155">
        <v>1234835.6</v>
      </c>
      <c r="O36" s="155">
        <v>12194192.59</v>
      </c>
      <c r="P36" s="155">
        <v>295160.3</v>
      </c>
      <c r="Q36" s="155">
        <v>0</v>
      </c>
      <c r="R36" s="107">
        <v>1653904.51</v>
      </c>
      <c r="S36" s="155">
        <v>1326657.8</v>
      </c>
      <c r="T36" s="155">
        <v>1359233</v>
      </c>
      <c r="U36" s="155">
        <v>2431839</v>
      </c>
      <c r="V36" s="155">
        <v>0</v>
      </c>
      <c r="W36" s="155">
        <v>987881</v>
      </c>
      <c r="X36" s="23">
        <f>Y36/Tbl11!C35</f>
        <v>866.2832333618966</v>
      </c>
      <c r="Y36" s="145">
        <f>AA36+AB36-AC36</f>
        <v>3791072</v>
      </c>
      <c r="Z36" s="46" t="s">
        <v>23</v>
      </c>
      <c r="AA36" s="91">
        <v>3791072</v>
      </c>
      <c r="AB36" s="112">
        <v>0</v>
      </c>
      <c r="AC36" s="114">
        <v>0</v>
      </c>
    </row>
    <row r="37" spans="1:29" ht="12.75">
      <c r="A37" s="107" t="s">
        <v>72</v>
      </c>
      <c r="B37" s="170">
        <f>+C37+R37+S37+T37+V37</f>
        <v>293793522.43</v>
      </c>
      <c r="C37" s="159">
        <f>SUM(D37:Q37)</f>
        <v>264255325.56</v>
      </c>
      <c r="D37" s="107">
        <v>6602286.919999999</v>
      </c>
      <c r="E37" s="107">
        <v>18196983.23</v>
      </c>
      <c r="F37" s="107">
        <v>110901499.66999996</v>
      </c>
      <c r="G37" s="107">
        <v>25553007.580000002</v>
      </c>
      <c r="H37" s="107">
        <v>1749973.81</v>
      </c>
      <c r="I37" s="107">
        <v>418458.75</v>
      </c>
      <c r="J37" s="107">
        <v>11174943.329999998</v>
      </c>
      <c r="K37" s="107">
        <v>19834166.800000004</v>
      </c>
      <c r="L37" s="155"/>
      <c r="M37" s="107" t="s">
        <v>72</v>
      </c>
      <c r="N37" s="155">
        <v>10622925.3</v>
      </c>
      <c r="O37" s="155">
        <v>57562988.81</v>
      </c>
      <c r="P37" s="155">
        <v>262073.9</v>
      </c>
      <c r="Q37" s="155">
        <v>1376017.46</v>
      </c>
      <c r="R37" s="107">
        <v>10361209.76</v>
      </c>
      <c r="S37" s="155">
        <v>17199180.11</v>
      </c>
      <c r="T37" s="155">
        <v>1977807</v>
      </c>
      <c r="U37" s="155">
        <v>3659633</v>
      </c>
      <c r="V37" s="155">
        <v>0</v>
      </c>
      <c r="W37" s="155">
        <v>4579321.04</v>
      </c>
      <c r="X37" s="23">
        <f>Y37/Tbl11!C36</f>
        <v>291.3178724123879</v>
      </c>
      <c r="Y37" s="145">
        <f>AA37+AB37-AC37</f>
        <v>6329988.98</v>
      </c>
      <c r="Z37" s="46" t="s">
        <v>1</v>
      </c>
      <c r="AA37" s="91">
        <v>5637440</v>
      </c>
      <c r="AB37" s="112">
        <v>1376017.46</v>
      </c>
      <c r="AC37" s="114">
        <v>683468.48</v>
      </c>
    </row>
    <row r="38" spans="1:29" ht="12.75">
      <c r="A38" s="107" t="s">
        <v>73</v>
      </c>
      <c r="B38" s="159">
        <f>+C38+R38+S38+T38+V38</f>
        <v>229068654.85</v>
      </c>
      <c r="C38" s="159">
        <f>SUM(D38:Q38)</f>
        <v>186184084.37</v>
      </c>
      <c r="D38" s="107">
        <v>4455682.4799999995</v>
      </c>
      <c r="E38" s="107">
        <v>11772451.4</v>
      </c>
      <c r="F38" s="107">
        <v>78194337.46000001</v>
      </c>
      <c r="G38" s="107">
        <v>18512337.65</v>
      </c>
      <c r="H38" s="107">
        <v>2232773.7500000005</v>
      </c>
      <c r="I38" s="107">
        <v>1449449.8199999998</v>
      </c>
      <c r="J38" s="107">
        <v>8192017.879999999</v>
      </c>
      <c r="K38" s="107">
        <v>10688635.309999997</v>
      </c>
      <c r="L38" s="155"/>
      <c r="M38" s="107" t="s">
        <v>73</v>
      </c>
      <c r="N38" s="155">
        <v>2757014.03</v>
      </c>
      <c r="O38" s="155">
        <v>41921693.58</v>
      </c>
      <c r="P38" s="155">
        <v>201250.65000000002</v>
      </c>
      <c r="Q38" s="155">
        <v>5806440.359999999</v>
      </c>
      <c r="R38" s="107">
        <v>7050965.140000001</v>
      </c>
      <c r="S38" s="155">
        <v>32418979.339999996</v>
      </c>
      <c r="T38" s="155">
        <v>3414626</v>
      </c>
      <c r="U38" s="155">
        <v>6666949</v>
      </c>
      <c r="V38" s="155">
        <v>0</v>
      </c>
      <c r="W38" s="155">
        <v>2501690.61</v>
      </c>
      <c r="X38" s="23">
        <f>Y38/Tbl11!C37</f>
        <v>873.7132666130482</v>
      </c>
      <c r="Y38" s="145">
        <f>AA38+AB38-AC38</f>
        <v>12503182.17</v>
      </c>
      <c r="Z38" s="46" t="s">
        <v>4</v>
      </c>
      <c r="AA38" s="91">
        <v>10081575</v>
      </c>
      <c r="AB38" s="112">
        <v>5806440.359999999</v>
      </c>
      <c r="AC38" s="114">
        <v>3384833.19</v>
      </c>
    </row>
    <row r="39" spans="1:29" ht="12.75">
      <c r="A39" s="171" t="s">
        <v>74</v>
      </c>
      <c r="B39" s="172">
        <f>+C39+R39+S39+T39+V39</f>
        <v>121325898.13</v>
      </c>
      <c r="C39" s="172">
        <f>SUM(D39:Q39)</f>
        <v>103102986.28999999</v>
      </c>
      <c r="D39" s="171">
        <v>1527649.0999999999</v>
      </c>
      <c r="E39" s="171">
        <v>6670317.559999999</v>
      </c>
      <c r="F39" s="171">
        <v>46042506.50000001</v>
      </c>
      <c r="G39" s="171">
        <v>10446243.6</v>
      </c>
      <c r="H39" s="171">
        <v>305775.93000000005</v>
      </c>
      <c r="I39" s="171">
        <v>847504.8099999999</v>
      </c>
      <c r="J39" s="171">
        <v>5484967.590000001</v>
      </c>
      <c r="K39" s="171">
        <v>7106947.68</v>
      </c>
      <c r="L39" s="171"/>
      <c r="M39" s="171" t="s">
        <v>74</v>
      </c>
      <c r="N39" s="171">
        <v>935075.1000000001</v>
      </c>
      <c r="O39" s="171">
        <v>23510981.179999996</v>
      </c>
      <c r="P39" s="171">
        <v>19711.05</v>
      </c>
      <c r="Q39" s="171">
        <v>205306.19</v>
      </c>
      <c r="R39" s="171">
        <v>2495260.0199999996</v>
      </c>
      <c r="S39" s="171">
        <v>12358616.82</v>
      </c>
      <c r="T39" s="171">
        <v>3369035</v>
      </c>
      <c r="U39" s="171">
        <v>5820791</v>
      </c>
      <c r="V39" s="171">
        <v>0</v>
      </c>
      <c r="W39" s="107">
        <v>2151257</v>
      </c>
      <c r="X39" s="23">
        <f>Y39/Tbl11!C38</f>
        <v>1447.2604830018995</v>
      </c>
      <c r="Y39" s="145">
        <f>AA39+AB39-AC39</f>
        <v>9333744.67</v>
      </c>
      <c r="Z39" s="46" t="s">
        <v>5</v>
      </c>
      <c r="AA39" s="92">
        <v>9189826</v>
      </c>
      <c r="AB39" s="112">
        <v>205306.19</v>
      </c>
      <c r="AC39" s="115">
        <v>61387.520000000004</v>
      </c>
    </row>
    <row r="40" spans="1:29" ht="12.75">
      <c r="A40" s="91" t="s">
        <v>132</v>
      </c>
      <c r="B40" s="159"/>
      <c r="C40" s="159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23"/>
      <c r="Y40" s="175"/>
      <c r="Z40" s="176"/>
      <c r="AA40" s="112"/>
      <c r="AB40" s="112"/>
      <c r="AC40" s="114"/>
    </row>
    <row r="41" spans="1:23" ht="12.75">
      <c r="A41" s="139" t="s">
        <v>131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ht="12.75">
      <c r="A42" s="140" t="s">
        <v>189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ht="12.75">
      <c r="A43" s="52"/>
      <c r="B43" s="53"/>
      <c r="C43" s="53"/>
      <c r="D43" s="139"/>
      <c r="E43" s="139"/>
      <c r="F43" s="139"/>
      <c r="G43" s="139"/>
      <c r="H43" s="139"/>
      <c r="I43" s="139"/>
      <c r="J43" s="139"/>
      <c r="K43" s="139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ht="12.75">
      <c r="A44" s="131"/>
      <c r="B44" s="131"/>
      <c r="C44" s="131"/>
      <c r="D44" s="131"/>
      <c r="E44" s="131"/>
      <c r="F44" s="131"/>
      <c r="G44" s="131"/>
      <c r="H44" s="131"/>
      <c r="I44" s="131"/>
      <c r="J44" s="131"/>
      <c r="K44" s="131"/>
      <c r="M44" s="112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ht="12.75">
      <c r="A45" s="131"/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M45" s="112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ht="12.7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M46" s="112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13" ht="12.75">
      <c r="A47" s="131"/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M47" s="14"/>
    </row>
    <row r="48" spans="1:13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M48" s="14"/>
    </row>
    <row r="49" spans="1:13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M49" s="14"/>
    </row>
    <row r="50" spans="1:13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M50" s="14"/>
    </row>
    <row r="51" spans="1:13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M51" s="14"/>
    </row>
    <row r="52" spans="1:13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M52" s="14"/>
    </row>
    <row r="53" spans="1:13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M53" s="14"/>
    </row>
    <row r="54" spans="1:13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M54" s="14"/>
    </row>
    <row r="55" spans="1:13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M55" s="14"/>
    </row>
    <row r="56" spans="1:13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M56" s="14"/>
    </row>
    <row r="57" spans="1:13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M57" s="14"/>
    </row>
    <row r="58" spans="1:13" ht="12.7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M58" s="14"/>
    </row>
    <row r="59" spans="1:13" ht="12.7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M59" s="14"/>
    </row>
    <row r="60" spans="1:13" ht="12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M60" s="14"/>
    </row>
    <row r="61" spans="1:13" ht="12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M61" s="14"/>
    </row>
    <row r="62" spans="1:13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M62" s="14"/>
    </row>
    <row r="63" spans="1:13" ht="12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M63" s="14"/>
    </row>
    <row r="64" spans="1:13" ht="12.7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M64" s="14"/>
    </row>
    <row r="65" spans="1:13" ht="12.7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M65" s="14"/>
    </row>
    <row r="66" spans="1:13" ht="12.7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M66" s="14"/>
    </row>
    <row r="67" spans="1:13" ht="12.7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M67" s="14"/>
    </row>
    <row r="68" spans="1:13" ht="12.7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M68" s="14"/>
    </row>
    <row r="69" spans="1:13" ht="12.7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M69" s="14"/>
    </row>
    <row r="70" spans="1:13" ht="12.7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M70" s="14"/>
    </row>
    <row r="71" spans="1:13" ht="12.7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M71" s="14"/>
    </row>
    <row r="72" spans="1:13" ht="12.7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M72" s="14"/>
    </row>
    <row r="73" spans="1:13" ht="12.7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M73" s="14"/>
    </row>
    <row r="74" spans="1:13" ht="12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M74" s="14"/>
    </row>
    <row r="75" spans="1:13" ht="12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M75" s="14"/>
    </row>
    <row r="76" spans="1:13" ht="12.7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M76" s="14"/>
    </row>
    <row r="77" spans="1:13" ht="12.7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M77" s="14"/>
    </row>
    <row r="78" spans="1:13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M78" s="14"/>
    </row>
    <row r="79" spans="1:13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M79" s="14"/>
    </row>
    <row r="80" spans="1:13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M80" s="14"/>
    </row>
    <row r="81" spans="1:13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M81" s="14"/>
    </row>
  </sheetData>
  <sheetProtection password="CAF5" sheet="1"/>
  <mergeCells count="10">
    <mergeCell ref="AB8:AC8"/>
    <mergeCell ref="D6:K6"/>
    <mergeCell ref="N6:Q6"/>
    <mergeCell ref="A1:K1"/>
    <mergeCell ref="M1:V1"/>
    <mergeCell ref="A3:K3"/>
    <mergeCell ref="M3:V3"/>
    <mergeCell ref="R5:R9"/>
    <mergeCell ref="S5:S9"/>
    <mergeCell ref="T5:V8"/>
  </mergeCells>
  <printOptions/>
  <pageMargins left="0.23" right="0.53" top="0.69" bottom="0.66" header="0.44" footer="0.43"/>
  <pageSetup horizontalDpi="600" verticalDpi="600" orientation="landscape" scale="85" r:id="rId1"/>
  <headerFooter alignWithMargins="0">
    <oddHeader>&amp;LWorksheet supporting the calculation in Table 8 
</oddHeader>
    <oddFooter>&amp;L&amp;"Arial,Italic"MSDE - LFRO   10 / 2011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zoomScale="90" zoomScaleNormal="90" zoomScalePageLayoutView="0" workbookViewId="0" topLeftCell="G1">
      <selection activeCell="I44" sqref="I44"/>
    </sheetView>
  </sheetViews>
  <sheetFormatPr defaultColWidth="9.140625" defaultRowHeight="12.75"/>
  <cols>
    <col min="1" max="1" width="14.8515625" style="102" customWidth="1"/>
    <col min="2" max="2" width="17.28125" style="102" bestFit="1" customWidth="1"/>
    <col min="3" max="4" width="16.28125" style="102" bestFit="1" customWidth="1"/>
    <col min="5" max="5" width="17.421875" style="102" bestFit="1" customWidth="1"/>
    <col min="6" max="6" width="16.28125" style="102" bestFit="1" customWidth="1"/>
    <col min="7" max="7" width="18.8515625" style="102" customWidth="1"/>
    <col min="8" max="8" width="24.00390625" style="102" customWidth="1"/>
    <col min="9" max="9" width="15.140625" style="102" bestFit="1" customWidth="1"/>
    <col min="10" max="10" width="16.28125" style="102" bestFit="1" customWidth="1"/>
    <col min="11" max="11" width="15.140625" style="102" bestFit="1" customWidth="1"/>
    <col min="12" max="12" width="16.28125" style="102" bestFit="1" customWidth="1"/>
    <col min="13" max="13" width="15.140625" style="102" bestFit="1" customWidth="1"/>
    <col min="14" max="14" width="17.421875" style="102" bestFit="1" customWidth="1"/>
    <col min="15" max="16384" width="9.140625" style="102" customWidth="1"/>
  </cols>
  <sheetData>
    <row r="1" spans="1:14" ht="12.75">
      <c r="A1" s="229" t="s">
        <v>183</v>
      </c>
      <c r="B1" s="229"/>
      <c r="C1" s="229"/>
      <c r="D1" s="229"/>
      <c r="E1" s="229"/>
      <c r="F1" s="229"/>
      <c r="G1" s="229"/>
      <c r="H1" s="229" t="s">
        <v>217</v>
      </c>
      <c r="I1" s="229"/>
      <c r="J1" s="229"/>
      <c r="K1" s="229"/>
      <c r="L1" s="229"/>
      <c r="M1" s="229"/>
      <c r="N1" s="229"/>
    </row>
    <row r="3" spans="2:14" ht="12.75">
      <c r="B3" s="229" t="s">
        <v>215</v>
      </c>
      <c r="C3" s="229"/>
      <c r="D3" s="229"/>
      <c r="E3" s="229"/>
      <c r="F3" s="229"/>
      <c r="G3" s="229"/>
      <c r="H3" s="229" t="s">
        <v>215</v>
      </c>
      <c r="I3" s="229"/>
      <c r="J3" s="229"/>
      <c r="K3" s="229"/>
      <c r="L3" s="229"/>
      <c r="M3" s="229"/>
      <c r="N3" s="229"/>
    </row>
    <row r="5" spans="1:14" ht="13.5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</row>
    <row r="6" spans="5:7" ht="15" customHeight="1" thickTop="1">
      <c r="E6" s="253" t="s">
        <v>112</v>
      </c>
      <c r="F6" s="253"/>
      <c r="G6" s="253"/>
    </row>
    <row r="7" spans="1:14" ht="12.75">
      <c r="A7" s="3" t="s">
        <v>114</v>
      </c>
      <c r="C7" s="100"/>
      <c r="D7" s="100" t="s">
        <v>26</v>
      </c>
      <c r="E7" s="100"/>
      <c r="F7" s="193" t="s">
        <v>30</v>
      </c>
      <c r="G7" s="100" t="s">
        <v>32</v>
      </c>
      <c r="H7" s="100"/>
      <c r="I7" s="100" t="s">
        <v>36</v>
      </c>
      <c r="J7" s="100"/>
      <c r="K7" s="100" t="s">
        <v>36</v>
      </c>
      <c r="L7" s="100"/>
      <c r="M7" s="100" t="s">
        <v>45</v>
      </c>
      <c r="N7" s="100"/>
    </row>
    <row r="8" spans="1:14" ht="12.75">
      <c r="A8" t="s">
        <v>35</v>
      </c>
      <c r="B8" s="101" t="s">
        <v>77</v>
      </c>
      <c r="C8" s="100" t="s">
        <v>24</v>
      </c>
      <c r="D8" s="100" t="s">
        <v>24</v>
      </c>
      <c r="E8" s="100" t="s">
        <v>29</v>
      </c>
      <c r="F8" s="100" t="s">
        <v>27</v>
      </c>
      <c r="G8" s="100" t="s">
        <v>27</v>
      </c>
      <c r="H8" s="100" t="s">
        <v>34</v>
      </c>
      <c r="I8" s="100" t="s">
        <v>38</v>
      </c>
      <c r="J8" s="100" t="s">
        <v>40</v>
      </c>
      <c r="K8" s="100" t="s">
        <v>41</v>
      </c>
      <c r="L8" s="100" t="s">
        <v>113</v>
      </c>
      <c r="M8" s="100" t="s">
        <v>46</v>
      </c>
      <c r="N8" s="100" t="s">
        <v>47</v>
      </c>
    </row>
    <row r="9" spans="1:14" ht="12.75">
      <c r="A9" s="8" t="s">
        <v>115</v>
      </c>
      <c r="B9" s="104" t="s">
        <v>116</v>
      </c>
      <c r="C9" s="147" t="s">
        <v>25</v>
      </c>
      <c r="D9" s="147" t="s">
        <v>25</v>
      </c>
      <c r="E9" s="147" t="s">
        <v>28</v>
      </c>
      <c r="F9" s="147" t="s">
        <v>31</v>
      </c>
      <c r="G9" s="147" t="s">
        <v>33</v>
      </c>
      <c r="H9" s="147" t="s">
        <v>35</v>
      </c>
      <c r="I9" s="147" t="s">
        <v>39</v>
      </c>
      <c r="J9" s="147" t="s">
        <v>39</v>
      </c>
      <c r="K9" s="147" t="s">
        <v>42</v>
      </c>
      <c r="L9" s="147" t="s">
        <v>44</v>
      </c>
      <c r="M9" s="147" t="s">
        <v>44</v>
      </c>
      <c r="N9" s="147" t="s">
        <v>48</v>
      </c>
    </row>
    <row r="10" spans="1:14" s="106" customFormat="1" ht="12.75">
      <c r="A10" s="105" t="s">
        <v>76</v>
      </c>
      <c r="B10" s="200">
        <f>SUM(C10:N10)</f>
        <v>797798002.26</v>
      </c>
      <c r="C10" s="200">
        <f aca="true" t="shared" si="0" ref="C10:K10">SUM(C12:C39)</f>
        <v>32886836.779999994</v>
      </c>
      <c r="D10" s="200">
        <f t="shared" si="0"/>
        <v>18652892.77</v>
      </c>
      <c r="E10" s="200">
        <f t="shared" si="0"/>
        <v>199641597.85000005</v>
      </c>
      <c r="F10" s="200">
        <f t="shared" si="0"/>
        <v>66113240.20999999</v>
      </c>
      <c r="G10" s="200">
        <f t="shared" si="0"/>
        <v>47967606.56999999</v>
      </c>
      <c r="H10" s="200">
        <f t="shared" si="0"/>
        <v>212239083.84</v>
      </c>
      <c r="I10" s="200">
        <f t="shared" si="0"/>
        <v>4812400.869999999</v>
      </c>
      <c r="J10" s="200">
        <f t="shared" si="0"/>
        <v>1884652.7</v>
      </c>
      <c r="K10" s="200">
        <f t="shared" si="0"/>
        <v>8939781.14</v>
      </c>
      <c r="L10" s="200">
        <f>SUM(L12:L39)</f>
        <v>73335865.11</v>
      </c>
      <c r="M10" s="200">
        <f>SUM(M12:M39)</f>
        <v>457302.01999999996</v>
      </c>
      <c r="N10" s="200">
        <f>SUM(N12:N39)</f>
        <v>130866742.40000002</v>
      </c>
    </row>
    <row r="11" spans="1:14" ht="12.75">
      <c r="A11" s="3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</row>
    <row r="12" spans="1:14" ht="12.75">
      <c r="A12" s="3" t="s">
        <v>52</v>
      </c>
      <c r="B12" s="197">
        <f>SUM(C12:N12)</f>
        <v>10440619.11</v>
      </c>
      <c r="C12" s="194">
        <v>17368.39</v>
      </c>
      <c r="D12" s="194">
        <v>347808.12999999995</v>
      </c>
      <c r="E12" s="194">
        <v>2748265.7800000003</v>
      </c>
      <c r="F12" s="194">
        <v>250052.03000000003</v>
      </c>
      <c r="G12" s="155">
        <v>281671.94999999995</v>
      </c>
      <c r="H12" s="155">
        <v>4384885.379999999</v>
      </c>
      <c r="I12" s="194">
        <v>0</v>
      </c>
      <c r="J12" s="194">
        <v>424246.43</v>
      </c>
      <c r="K12" s="194">
        <v>68447.18</v>
      </c>
      <c r="L12" s="194">
        <v>0</v>
      </c>
      <c r="M12" s="194">
        <v>0</v>
      </c>
      <c r="N12" s="194">
        <v>1917873.8400000003</v>
      </c>
    </row>
    <row r="13" spans="1:14" ht="12.75">
      <c r="A13" s="3" t="s">
        <v>53</v>
      </c>
      <c r="B13" s="197">
        <f>SUM(C13:N13)</f>
        <v>53077004.050000004</v>
      </c>
      <c r="C13" s="194">
        <v>1290520.0399999998</v>
      </c>
      <c r="D13" s="194">
        <v>1228009.6500000001</v>
      </c>
      <c r="E13" s="194">
        <v>15511146.280000001</v>
      </c>
      <c r="F13" s="194">
        <v>2824415.670000001</v>
      </c>
      <c r="G13" s="155">
        <v>1549126.5799999994</v>
      </c>
      <c r="H13" s="155">
        <v>17697659.45</v>
      </c>
      <c r="I13" s="194">
        <v>223822.3</v>
      </c>
      <c r="J13" s="194">
        <v>0</v>
      </c>
      <c r="K13" s="194">
        <v>176093.14</v>
      </c>
      <c r="L13" s="194">
        <v>143620.07</v>
      </c>
      <c r="M13" s="194">
        <v>63178.85</v>
      </c>
      <c r="N13" s="194">
        <v>12369412.020000001</v>
      </c>
    </row>
    <row r="14" spans="1:14" ht="12.75">
      <c r="A14" s="3" t="s">
        <v>75</v>
      </c>
      <c r="B14" s="197">
        <f>SUM(C14:N14)</f>
        <v>167483801.76000005</v>
      </c>
      <c r="C14" s="194">
        <v>20231918.269999992</v>
      </c>
      <c r="D14" s="194">
        <v>6543757.360000001</v>
      </c>
      <c r="E14" s="155">
        <v>49846368.26000001</v>
      </c>
      <c r="F14" s="194">
        <v>18260124.610000003</v>
      </c>
      <c r="G14" s="155">
        <v>19921792.63</v>
      </c>
      <c r="H14" s="155">
        <v>25129029.07</v>
      </c>
      <c r="I14" s="194">
        <v>831058.4</v>
      </c>
      <c r="J14" s="194">
        <v>77282.83</v>
      </c>
      <c r="K14" s="194">
        <v>1746915.65</v>
      </c>
      <c r="L14" s="194">
        <v>19690.94</v>
      </c>
      <c r="M14" s="194">
        <v>82794.97</v>
      </c>
      <c r="N14" s="194">
        <v>24793068.769999996</v>
      </c>
    </row>
    <row r="15" spans="1:14" ht="12.75">
      <c r="A15" s="3" t="s">
        <v>54</v>
      </c>
      <c r="B15" s="197">
        <f>SUM(C15:N15)</f>
        <v>88006887.15</v>
      </c>
      <c r="C15" s="194">
        <v>4373054.840000002</v>
      </c>
      <c r="D15" s="194">
        <v>270857.57999999996</v>
      </c>
      <c r="E15" s="155">
        <v>17647281.819999997</v>
      </c>
      <c r="F15" s="194">
        <v>18598426.610000003</v>
      </c>
      <c r="G15" s="155">
        <v>4619850.78</v>
      </c>
      <c r="H15" s="155">
        <v>25953316.230000004</v>
      </c>
      <c r="I15" s="194">
        <v>681418.1</v>
      </c>
      <c r="J15" s="194">
        <v>354192.18</v>
      </c>
      <c r="K15" s="194">
        <v>706913.5699999998</v>
      </c>
      <c r="L15" s="194">
        <v>102857.26000000001</v>
      </c>
      <c r="M15" s="194">
        <v>0</v>
      </c>
      <c r="N15" s="194">
        <v>14698718.18</v>
      </c>
    </row>
    <row r="16" spans="1:14" ht="12.75">
      <c r="A16" s="3" t="s">
        <v>55</v>
      </c>
      <c r="B16" s="197">
        <f>SUM(C16:N16)</f>
        <v>8981138.42</v>
      </c>
      <c r="C16" s="194">
        <v>184716.39</v>
      </c>
      <c r="D16" s="194">
        <v>62343.32</v>
      </c>
      <c r="E16" s="155">
        <v>2091012.8499999996</v>
      </c>
      <c r="F16" s="194">
        <v>897235.4299999999</v>
      </c>
      <c r="G16" s="155">
        <v>304131.4</v>
      </c>
      <c r="H16" s="155">
        <v>3211699.9400000004</v>
      </c>
      <c r="I16" s="194">
        <v>0</v>
      </c>
      <c r="J16" s="194">
        <v>165014.8</v>
      </c>
      <c r="K16" s="194">
        <v>72400.55000000002</v>
      </c>
      <c r="L16" s="194">
        <v>0</v>
      </c>
      <c r="M16" s="194">
        <v>0</v>
      </c>
      <c r="N16" s="194">
        <v>1992583.7399999998</v>
      </c>
    </row>
    <row r="17" spans="1:14" ht="12.75">
      <c r="A17" s="3"/>
      <c r="B17" s="197"/>
      <c r="C17" s="194"/>
      <c r="D17" s="194"/>
      <c r="E17" s="155"/>
      <c r="F17" s="194"/>
      <c r="G17" s="155"/>
      <c r="H17" s="155"/>
      <c r="I17" s="194"/>
      <c r="J17" s="194"/>
      <c r="K17" s="194"/>
      <c r="L17" s="194"/>
      <c r="M17" s="198"/>
      <c r="N17" s="194"/>
    </row>
    <row r="18" spans="1:14" ht="12.75">
      <c r="A18" s="3" t="s">
        <v>56</v>
      </c>
      <c r="B18" s="197">
        <f>SUM(C18:N18)</f>
        <v>6045766.05</v>
      </c>
      <c r="C18" s="194">
        <v>144551.94</v>
      </c>
      <c r="D18" s="194">
        <v>78600.14</v>
      </c>
      <c r="E18" s="155">
        <v>1483476.9500000002</v>
      </c>
      <c r="F18" s="194">
        <v>181909.58000000002</v>
      </c>
      <c r="G18" s="155">
        <v>589558.7699999998</v>
      </c>
      <c r="H18" s="155">
        <v>1529794.3599999999</v>
      </c>
      <c r="I18" s="194">
        <v>63421.89</v>
      </c>
      <c r="J18" s="194">
        <v>0</v>
      </c>
      <c r="K18" s="194">
        <v>114936.08</v>
      </c>
      <c r="L18" s="194">
        <v>1116658</v>
      </c>
      <c r="M18" s="194">
        <v>0</v>
      </c>
      <c r="N18" s="194">
        <v>742858.34</v>
      </c>
    </row>
    <row r="19" spans="1:14" ht="12.75">
      <c r="A19" s="3" t="s">
        <v>57</v>
      </c>
      <c r="B19" s="197">
        <f>SUM(C19:N19)</f>
        <v>14910853.08</v>
      </c>
      <c r="C19" s="194">
        <v>344674.15</v>
      </c>
      <c r="D19" s="194">
        <v>298060.52</v>
      </c>
      <c r="E19" s="155">
        <v>2192720.81</v>
      </c>
      <c r="F19" s="194">
        <v>1536255.2000000002</v>
      </c>
      <c r="G19" s="155">
        <v>516286.84</v>
      </c>
      <c r="H19" s="155">
        <v>6678243.210000001</v>
      </c>
      <c r="I19" s="194">
        <v>114105.92</v>
      </c>
      <c r="J19" s="194">
        <v>461.34</v>
      </c>
      <c r="K19" s="194">
        <v>25350.58</v>
      </c>
      <c r="L19" s="194">
        <v>947740.6599999999</v>
      </c>
      <c r="M19" s="194">
        <v>36426.34</v>
      </c>
      <c r="N19" s="194">
        <v>2220527.5100000002</v>
      </c>
    </row>
    <row r="20" spans="1:14" ht="12.75">
      <c r="A20" s="3" t="s">
        <v>58</v>
      </c>
      <c r="B20" s="197">
        <f>SUM(C20:N20)</f>
        <v>12629349.91</v>
      </c>
      <c r="C20" s="194">
        <v>772924.01</v>
      </c>
      <c r="D20" s="194">
        <v>194100.78</v>
      </c>
      <c r="E20" s="155">
        <v>3278912.790000001</v>
      </c>
      <c r="F20" s="194">
        <v>790476.4299999998</v>
      </c>
      <c r="G20" s="155">
        <v>804443.7299999999</v>
      </c>
      <c r="H20" s="155">
        <v>4346507.740000001</v>
      </c>
      <c r="I20" s="194">
        <v>2322.4399999999996</v>
      </c>
      <c r="J20" s="194">
        <v>0</v>
      </c>
      <c r="K20" s="194">
        <v>122923.28</v>
      </c>
      <c r="L20" s="194">
        <v>9978.73</v>
      </c>
      <c r="M20" s="194">
        <v>17927.81</v>
      </c>
      <c r="N20" s="194">
        <v>2288832.1699999995</v>
      </c>
    </row>
    <row r="21" spans="1:14" ht="12.75">
      <c r="A21" s="3" t="s">
        <v>59</v>
      </c>
      <c r="B21" s="197">
        <f>SUM(C21:N21)</f>
        <v>17621537.819999997</v>
      </c>
      <c r="C21" s="194">
        <v>529976.26</v>
      </c>
      <c r="D21" s="194">
        <v>698183.8700000001</v>
      </c>
      <c r="E21" s="155">
        <v>4573285.800000001</v>
      </c>
      <c r="F21" s="194">
        <v>1320618.07</v>
      </c>
      <c r="G21" s="155">
        <v>754118.01</v>
      </c>
      <c r="H21" s="155">
        <v>6410067.899999998</v>
      </c>
      <c r="I21" s="194">
        <v>0</v>
      </c>
      <c r="J21" s="194">
        <v>30224.699999999997</v>
      </c>
      <c r="K21" s="194">
        <v>407127.42</v>
      </c>
      <c r="L21" s="194">
        <v>8880</v>
      </c>
      <c r="M21" s="194">
        <v>0</v>
      </c>
      <c r="N21" s="194">
        <v>2889055.79</v>
      </c>
    </row>
    <row r="22" spans="1:14" ht="12.75">
      <c r="A22" s="3" t="s">
        <v>60</v>
      </c>
      <c r="B22" s="197">
        <f>SUM(C22:N22)</f>
        <v>5713088.75</v>
      </c>
      <c r="C22" s="194">
        <v>92799</v>
      </c>
      <c r="D22" s="194">
        <v>39737.6</v>
      </c>
      <c r="E22" s="155">
        <v>1724060.1199999999</v>
      </c>
      <c r="F22" s="194">
        <v>252417.47999999998</v>
      </c>
      <c r="G22" s="155">
        <v>161233.59</v>
      </c>
      <c r="H22" s="155">
        <v>1436085.9000000001</v>
      </c>
      <c r="I22" s="194">
        <v>0</v>
      </c>
      <c r="J22" s="194">
        <v>0</v>
      </c>
      <c r="K22" s="194">
        <v>11257.099999999999</v>
      </c>
      <c r="L22" s="194">
        <v>7770</v>
      </c>
      <c r="M22" s="194">
        <v>0</v>
      </c>
      <c r="N22" s="194">
        <v>1987727.96</v>
      </c>
    </row>
    <row r="23" spans="1:14" ht="12.75">
      <c r="A23" s="3"/>
      <c r="B23" s="197"/>
      <c r="C23" s="194"/>
      <c r="D23" s="194"/>
      <c r="E23" s="155"/>
      <c r="F23" s="194"/>
      <c r="G23" s="155"/>
      <c r="H23" s="155"/>
      <c r="I23" s="194"/>
      <c r="J23" s="194"/>
      <c r="K23" s="194"/>
      <c r="L23" s="194"/>
      <c r="M23" s="194"/>
      <c r="N23" s="194"/>
    </row>
    <row r="24" spans="1:14" ht="12.75">
      <c r="A24" s="3" t="s">
        <v>61</v>
      </c>
      <c r="B24" s="197">
        <f>SUM(C24:N24)</f>
        <v>24489556.43</v>
      </c>
      <c r="C24" s="194">
        <v>125885.47</v>
      </c>
      <c r="D24" s="194">
        <v>421911.79999999993</v>
      </c>
      <c r="E24" s="155">
        <v>8060936.1</v>
      </c>
      <c r="F24" s="194">
        <v>2906757.4</v>
      </c>
      <c r="G24" s="155">
        <v>326355.38</v>
      </c>
      <c r="H24" s="155">
        <v>8433349.69</v>
      </c>
      <c r="I24" s="194">
        <v>119398.46</v>
      </c>
      <c r="J24" s="194">
        <v>0</v>
      </c>
      <c r="K24" s="194">
        <v>390652.24</v>
      </c>
      <c r="L24" s="155">
        <v>45893.78</v>
      </c>
      <c r="M24" s="194">
        <v>0</v>
      </c>
      <c r="N24" s="194">
        <v>3658416.1100000003</v>
      </c>
    </row>
    <row r="25" spans="1:14" ht="12.75">
      <c r="A25" s="3" t="s">
        <v>62</v>
      </c>
      <c r="B25" s="197">
        <f>SUM(C25:N25)</f>
        <v>4997017.23</v>
      </c>
      <c r="C25" s="194">
        <v>126816.61000000006</v>
      </c>
      <c r="D25" s="194">
        <v>90912.41</v>
      </c>
      <c r="E25" s="155">
        <v>1953498.73</v>
      </c>
      <c r="F25" s="194">
        <v>105035.31999999999</v>
      </c>
      <c r="G25" s="155">
        <v>160557.04</v>
      </c>
      <c r="H25" s="155">
        <v>1187142.8800000001</v>
      </c>
      <c r="I25" s="194">
        <v>122605.84999999999</v>
      </c>
      <c r="J25" s="194">
        <v>139129.75</v>
      </c>
      <c r="K25" s="194">
        <v>172779.28999999998</v>
      </c>
      <c r="L25" s="194">
        <v>78.5</v>
      </c>
      <c r="M25" s="194">
        <v>0</v>
      </c>
      <c r="N25" s="194">
        <v>938460.8500000001</v>
      </c>
    </row>
    <row r="26" spans="1:14" ht="12.75">
      <c r="A26" s="3" t="s">
        <v>63</v>
      </c>
      <c r="B26" s="197">
        <f>SUM(C26:N26)</f>
        <v>24520167.39000001</v>
      </c>
      <c r="C26" s="194">
        <v>409934.53000000014</v>
      </c>
      <c r="D26" s="194">
        <v>371343.62000000005</v>
      </c>
      <c r="E26" s="155">
        <v>4075172.5500000007</v>
      </c>
      <c r="F26" s="194">
        <v>804107.81</v>
      </c>
      <c r="G26" s="155">
        <v>799746.3200000001</v>
      </c>
      <c r="H26" s="155">
        <v>11296637.280000009</v>
      </c>
      <c r="I26" s="194">
        <v>0</v>
      </c>
      <c r="J26" s="194">
        <v>0</v>
      </c>
      <c r="K26" s="194">
        <v>296825.12</v>
      </c>
      <c r="L26" s="194">
        <v>0</v>
      </c>
      <c r="M26" s="194">
        <v>137128.49</v>
      </c>
      <c r="N26" s="194">
        <v>6329271.670000002</v>
      </c>
    </row>
    <row r="27" spans="1:14" ht="12.75">
      <c r="A27" s="3" t="s">
        <v>64</v>
      </c>
      <c r="B27" s="197">
        <f>SUM(C27:N27)</f>
        <v>23421475.75</v>
      </c>
      <c r="C27" s="194">
        <v>370824.30999999994</v>
      </c>
      <c r="D27" s="194">
        <v>739229.43</v>
      </c>
      <c r="E27" s="155">
        <v>5545915.92</v>
      </c>
      <c r="F27" s="194">
        <v>299070.73000000004</v>
      </c>
      <c r="G27" s="155">
        <v>671257.4099999999</v>
      </c>
      <c r="H27" s="155">
        <v>10821620.66</v>
      </c>
      <c r="I27" s="194">
        <v>210</v>
      </c>
      <c r="J27" s="194">
        <v>0</v>
      </c>
      <c r="K27" s="194">
        <v>18221.95</v>
      </c>
      <c r="L27" s="194">
        <v>0</v>
      </c>
      <c r="M27" s="194">
        <v>0</v>
      </c>
      <c r="N27" s="194">
        <v>4955125.340000001</v>
      </c>
    </row>
    <row r="28" spans="1:14" ht="12.75">
      <c r="A28" s="3" t="s">
        <v>65</v>
      </c>
      <c r="B28" s="197">
        <f>SUM(C28:N28)</f>
        <v>3324741.880000001</v>
      </c>
      <c r="C28" s="194">
        <v>171039.63</v>
      </c>
      <c r="D28" s="194">
        <v>239138.59</v>
      </c>
      <c r="E28" s="155">
        <v>888522.5300000003</v>
      </c>
      <c r="F28" s="194">
        <v>481625.97</v>
      </c>
      <c r="G28" s="155">
        <v>78717.30999999998</v>
      </c>
      <c r="H28" s="155">
        <v>806336.9700000002</v>
      </c>
      <c r="I28" s="194">
        <v>0</v>
      </c>
      <c r="J28" s="194">
        <v>0</v>
      </c>
      <c r="K28" s="194">
        <v>231552.49000000002</v>
      </c>
      <c r="L28" s="194">
        <v>108840.69</v>
      </c>
      <c r="M28" s="194">
        <v>27342</v>
      </c>
      <c r="N28" s="194">
        <v>291625.7</v>
      </c>
    </row>
    <row r="29" spans="1:14" ht="12.75">
      <c r="A29" s="3"/>
      <c r="B29" s="197"/>
      <c r="C29" s="194"/>
      <c r="D29" s="194"/>
      <c r="E29" s="155"/>
      <c r="F29" s="194"/>
      <c r="G29" s="155"/>
      <c r="H29" s="155"/>
      <c r="I29" s="194"/>
      <c r="J29" s="194"/>
      <c r="K29" s="194"/>
      <c r="L29" s="194"/>
      <c r="M29" s="194"/>
      <c r="N29" s="194"/>
    </row>
    <row r="30" spans="1:14" ht="12.75">
      <c r="A30" s="107" t="s">
        <v>151</v>
      </c>
      <c r="B30" s="197">
        <f>SUM(C30:N30)</f>
        <v>118501090.88</v>
      </c>
      <c r="C30" s="194">
        <v>235176.35</v>
      </c>
      <c r="D30" s="194">
        <v>2238902.9099999997</v>
      </c>
      <c r="E30" s="155">
        <v>29167994.06</v>
      </c>
      <c r="F30" s="194">
        <v>1850794.6600000004</v>
      </c>
      <c r="G30" s="155">
        <v>2259479.13</v>
      </c>
      <c r="H30" s="155">
        <v>31336776.46000001</v>
      </c>
      <c r="I30" s="194">
        <v>1184870.3599999999</v>
      </c>
      <c r="J30" s="194">
        <v>0</v>
      </c>
      <c r="K30" s="194">
        <v>956794.6000000001</v>
      </c>
      <c r="L30" s="194">
        <v>27844286</v>
      </c>
      <c r="M30" s="194">
        <v>0</v>
      </c>
      <c r="N30" s="194">
        <v>21426016.35</v>
      </c>
    </row>
    <row r="31" spans="1:14" ht="12.75">
      <c r="A31" s="3" t="s">
        <v>67</v>
      </c>
      <c r="B31" s="197">
        <f>SUM(C31:N31)</f>
        <v>146209487.17</v>
      </c>
      <c r="C31" s="194">
        <v>2050634.1800000002</v>
      </c>
      <c r="D31" s="194">
        <v>3046478.649999999</v>
      </c>
      <c r="E31" s="155">
        <v>30766525.310000002</v>
      </c>
      <c r="F31" s="194">
        <v>8389314.82</v>
      </c>
      <c r="G31" s="155">
        <v>10793468.989999996</v>
      </c>
      <c r="H31" s="155">
        <v>29760542.3</v>
      </c>
      <c r="I31" s="194">
        <v>855141.7700000001</v>
      </c>
      <c r="J31" s="194">
        <v>435620.26999999996</v>
      </c>
      <c r="K31" s="194">
        <v>1834918.5</v>
      </c>
      <c r="L31" s="194">
        <v>42499302.54</v>
      </c>
      <c r="M31" s="194">
        <v>0</v>
      </c>
      <c r="N31" s="194">
        <v>15777539.839999998</v>
      </c>
    </row>
    <row r="32" spans="1:14" ht="12.75">
      <c r="A32" s="3" t="s">
        <v>68</v>
      </c>
      <c r="B32" s="197">
        <f>SUM(C32:N32)</f>
        <v>6388811.93</v>
      </c>
      <c r="C32" s="194">
        <v>176395.21</v>
      </c>
      <c r="D32" s="194">
        <v>156310.7</v>
      </c>
      <c r="E32" s="155">
        <v>1939397.03</v>
      </c>
      <c r="F32" s="194">
        <v>267439.63000000006</v>
      </c>
      <c r="G32" s="155">
        <v>254079.79</v>
      </c>
      <c r="H32" s="155">
        <v>2072480.25</v>
      </c>
      <c r="I32" s="194">
        <v>0</v>
      </c>
      <c r="J32" s="194">
        <v>6782.64</v>
      </c>
      <c r="K32" s="194">
        <v>329489.6500000001</v>
      </c>
      <c r="L32" s="194">
        <v>3407.55</v>
      </c>
      <c r="M32" s="194">
        <v>0</v>
      </c>
      <c r="N32" s="194">
        <v>1183029.4800000002</v>
      </c>
    </row>
    <row r="33" spans="1:14" ht="12.75">
      <c r="A33" s="3" t="s">
        <v>69</v>
      </c>
      <c r="B33" s="197">
        <f>SUM(C33:N33)</f>
        <v>14874791.700000001</v>
      </c>
      <c r="C33" s="194">
        <v>133899.21000000002</v>
      </c>
      <c r="D33" s="194">
        <v>230404.78999999998</v>
      </c>
      <c r="E33" s="155">
        <v>2705899.1799999997</v>
      </c>
      <c r="F33" s="194">
        <v>2847918.51</v>
      </c>
      <c r="G33" s="155">
        <v>547413.2800000001</v>
      </c>
      <c r="H33" s="155">
        <v>5024962.9</v>
      </c>
      <c r="I33" s="194">
        <v>1532.8</v>
      </c>
      <c r="J33" s="194">
        <v>177974</v>
      </c>
      <c r="K33" s="194">
        <v>420221.04</v>
      </c>
      <c r="L33" s="194">
        <v>443334.68</v>
      </c>
      <c r="M33" s="194">
        <v>0</v>
      </c>
      <c r="N33" s="194">
        <v>2341231.31</v>
      </c>
    </row>
    <row r="34" spans="1:14" ht="12.75">
      <c r="A34" s="3" t="s">
        <v>70</v>
      </c>
      <c r="B34" s="197">
        <f>SUM(C34:N34)</f>
        <v>5774661.079999999</v>
      </c>
      <c r="C34" s="194">
        <v>21836.22</v>
      </c>
      <c r="D34" s="194">
        <v>108630.54</v>
      </c>
      <c r="E34" s="155">
        <v>2221552.83</v>
      </c>
      <c r="F34" s="194">
        <v>734596.86</v>
      </c>
      <c r="G34" s="155">
        <v>288494.87</v>
      </c>
      <c r="H34" s="155">
        <v>1111695.4599999997</v>
      </c>
      <c r="I34" s="194">
        <v>162600.12</v>
      </c>
      <c r="J34" s="194">
        <v>15296.15</v>
      </c>
      <c r="K34" s="194">
        <v>111029.54999999999</v>
      </c>
      <c r="L34" s="194">
        <v>26348.31</v>
      </c>
      <c r="M34" s="194">
        <v>0</v>
      </c>
      <c r="N34" s="194">
        <v>972580.1699999999</v>
      </c>
    </row>
    <row r="35" spans="1:14" ht="12.75">
      <c r="A35" s="3"/>
      <c r="B35" s="197"/>
      <c r="C35" s="194"/>
      <c r="D35" s="194"/>
      <c r="E35" s="155"/>
      <c r="F35" s="194"/>
      <c r="G35" s="155"/>
      <c r="H35" s="155"/>
      <c r="I35" s="194"/>
      <c r="J35" s="194"/>
      <c r="K35" s="194"/>
      <c r="L35" s="194"/>
      <c r="M35" s="194"/>
      <c r="N35" s="194"/>
    </row>
    <row r="36" spans="1:14" ht="12.75">
      <c r="A36" s="3" t="s">
        <v>71</v>
      </c>
      <c r="B36" s="197">
        <f>SUM(C36:N36)</f>
        <v>3635708.2599999993</v>
      </c>
      <c r="C36" s="194">
        <v>64829.18000000001</v>
      </c>
      <c r="D36" s="194">
        <v>65417.229999999996</v>
      </c>
      <c r="E36" s="155">
        <v>589340.4</v>
      </c>
      <c r="F36" s="194">
        <v>165577.16000000006</v>
      </c>
      <c r="G36" s="155">
        <v>418240.68999999994</v>
      </c>
      <c r="H36" s="155">
        <v>1850610.3299999994</v>
      </c>
      <c r="I36" s="194">
        <v>0</v>
      </c>
      <c r="J36" s="194">
        <v>0</v>
      </c>
      <c r="K36" s="194">
        <v>7385.52</v>
      </c>
      <c r="L36" s="194">
        <v>0</v>
      </c>
      <c r="M36" s="194">
        <v>0</v>
      </c>
      <c r="N36" s="194">
        <v>474307.74999999994</v>
      </c>
    </row>
    <row r="37" spans="1:14" ht="12.75">
      <c r="A37" s="3" t="s">
        <v>72</v>
      </c>
      <c r="B37" s="197">
        <f>SUM(C37:N37)</f>
        <v>17040504.870000005</v>
      </c>
      <c r="C37" s="194">
        <v>556519.27</v>
      </c>
      <c r="D37" s="194">
        <v>982560.89</v>
      </c>
      <c r="E37" s="155">
        <v>4417681.09</v>
      </c>
      <c r="F37" s="194">
        <v>706537.8200000001</v>
      </c>
      <c r="G37" s="155">
        <v>532762.8200000001</v>
      </c>
      <c r="H37" s="155">
        <v>5688471.2600000035</v>
      </c>
      <c r="I37" s="194">
        <v>449892.46</v>
      </c>
      <c r="J37" s="194">
        <v>8235</v>
      </c>
      <c r="K37" s="194">
        <v>385188.44999999995</v>
      </c>
      <c r="L37" s="194">
        <v>0</v>
      </c>
      <c r="M37" s="194">
        <v>92503.56</v>
      </c>
      <c r="N37" s="194">
        <v>3220152.25</v>
      </c>
    </row>
    <row r="38" spans="1:14" ht="12.75">
      <c r="A38" s="3" t="s">
        <v>73</v>
      </c>
      <c r="B38" s="197">
        <f>SUM(C38:N38)</f>
        <v>13127471.770000001</v>
      </c>
      <c r="C38" s="194">
        <v>402146.8500000001</v>
      </c>
      <c r="D38" s="194">
        <v>1415.62</v>
      </c>
      <c r="E38" s="155">
        <v>3970437.99</v>
      </c>
      <c r="F38" s="194">
        <v>842641.04</v>
      </c>
      <c r="G38" s="155">
        <v>1129973.9499999997</v>
      </c>
      <c r="H38" s="155">
        <v>3950126.750000001</v>
      </c>
      <c r="I38" s="194">
        <v>0</v>
      </c>
      <c r="J38" s="195">
        <v>0</v>
      </c>
      <c r="K38" s="195">
        <v>197536.96</v>
      </c>
      <c r="L38" s="195">
        <v>1856.38</v>
      </c>
      <c r="M38" s="155">
        <v>0</v>
      </c>
      <c r="N38" s="194">
        <v>2631336.23</v>
      </c>
    </row>
    <row r="39" spans="1:14" ht="12.75">
      <c r="A39" s="8" t="s">
        <v>74</v>
      </c>
      <c r="B39" s="199">
        <f>SUM(C39:N39)</f>
        <v>6582469.819999999</v>
      </c>
      <c r="C39" s="196">
        <v>58396.47</v>
      </c>
      <c r="D39" s="196">
        <v>198776.64</v>
      </c>
      <c r="E39" s="171">
        <v>2242192.67</v>
      </c>
      <c r="F39" s="196">
        <v>799891.3700000001</v>
      </c>
      <c r="G39" s="171">
        <v>204845.31</v>
      </c>
      <c r="H39" s="171">
        <v>2121041.47</v>
      </c>
      <c r="I39" s="196">
        <v>0</v>
      </c>
      <c r="J39" s="196">
        <v>50192.61</v>
      </c>
      <c r="K39" s="196">
        <v>134821.22999999998</v>
      </c>
      <c r="L39" s="196">
        <v>5321.02</v>
      </c>
      <c r="M39" s="171">
        <v>0</v>
      </c>
      <c r="N39" s="196">
        <v>766991.03</v>
      </c>
    </row>
    <row r="40" spans="2:8" ht="12.75">
      <c r="B40" s="3" t="s">
        <v>193</v>
      </c>
      <c r="H40" s="3" t="s">
        <v>193</v>
      </c>
    </row>
  </sheetData>
  <sheetProtection password="CAF5" sheet="1"/>
  <mergeCells count="5">
    <mergeCell ref="E6:G6"/>
    <mergeCell ref="A1:G1"/>
    <mergeCell ref="H1:N1"/>
    <mergeCell ref="H3:N3"/>
    <mergeCell ref="B3:G3"/>
  </mergeCells>
  <printOptions horizontalCentered="1"/>
  <pageMargins left="0.23" right="0.25" top="0.7" bottom="0.77" header="0.53" footer="0.5"/>
  <pageSetup horizontalDpi="600" verticalDpi="600" orientation="landscape" r:id="rId1"/>
  <headerFooter alignWithMargins="0">
    <oddFooter>&amp;L&amp;"Arial,Italic"&amp;9MSDE - LFRO 10 - 2011&amp;C&amp;P&amp;R&amp;"Arial,Italic"&amp;9Selected Financial Data - Part 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31">
      <selection activeCell="C47" sqref="C47"/>
    </sheetView>
  </sheetViews>
  <sheetFormatPr defaultColWidth="9.140625" defaultRowHeight="12.75"/>
  <cols>
    <col min="1" max="1" width="14.421875" style="0" customWidth="1"/>
    <col min="2" max="2" width="6.7109375" style="0" customWidth="1"/>
    <col min="3" max="3" width="11.140625" style="0" customWidth="1"/>
    <col min="4" max="4" width="6.421875" style="0" bestFit="1" customWidth="1"/>
    <col min="5" max="5" width="7.7109375" style="0" customWidth="1"/>
    <col min="6" max="6" width="10.140625" style="0" bestFit="1" customWidth="1"/>
    <col min="7" max="7" width="7.28125" style="0" customWidth="1"/>
    <col min="8" max="8" width="7.8515625" style="0" customWidth="1"/>
    <col min="9" max="9" width="11.421875" style="0" customWidth="1"/>
    <col min="10" max="10" width="6.421875" style="0" bestFit="1" customWidth="1"/>
    <col min="11" max="11" width="12.421875" style="0" customWidth="1"/>
    <col min="12" max="12" width="11.421875" style="0" customWidth="1"/>
    <col min="13" max="13" width="9.28125" style="0" customWidth="1"/>
  </cols>
  <sheetData>
    <row r="1" spans="1:13" ht="12.75">
      <c r="A1" s="221" t="s">
        <v>96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.75">
      <c r="A3" s="221" t="s">
        <v>93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</row>
    <row r="4" spans="1:13" ht="12.75">
      <c r="A4" s="222" t="s">
        <v>202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</row>
    <row r="5" spans="1:13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 customHeight="1" thickTop="1">
      <c r="A6" s="3"/>
      <c r="B6" s="3"/>
      <c r="C6" s="224" t="s">
        <v>91</v>
      </c>
      <c r="D6" s="224"/>
      <c r="E6" s="224"/>
      <c r="F6" s="224"/>
      <c r="G6" s="224"/>
      <c r="I6" s="225" t="s">
        <v>92</v>
      </c>
      <c r="J6" s="225"/>
      <c r="K6" s="225"/>
      <c r="L6" s="225"/>
      <c r="M6" s="225"/>
    </row>
    <row r="7" spans="1:13" ht="12.75">
      <c r="A7" s="3"/>
      <c r="B7" s="3"/>
      <c r="C7" s="223" t="s">
        <v>88</v>
      </c>
      <c r="D7" s="223"/>
      <c r="F7" s="223" t="s">
        <v>90</v>
      </c>
      <c r="G7" s="223"/>
      <c r="I7" s="223" t="s">
        <v>88</v>
      </c>
      <c r="J7" s="223"/>
      <c r="L7" s="223" t="s">
        <v>90</v>
      </c>
      <c r="M7" s="223"/>
    </row>
    <row r="8" spans="1:13" ht="12.75">
      <c r="A8" s="3" t="s">
        <v>114</v>
      </c>
      <c r="B8" s="3"/>
      <c r="C8" s="223" t="s">
        <v>89</v>
      </c>
      <c r="D8" s="223"/>
      <c r="F8" s="223" t="s">
        <v>89</v>
      </c>
      <c r="G8" s="223"/>
      <c r="I8" s="223" t="s">
        <v>89</v>
      </c>
      <c r="J8" s="223"/>
      <c r="L8" s="223" t="s">
        <v>89</v>
      </c>
      <c r="M8" s="223"/>
    </row>
    <row r="9" spans="1:13" ht="12.75">
      <c r="A9" t="s">
        <v>35</v>
      </c>
      <c r="C9" s="225" t="s">
        <v>87</v>
      </c>
      <c r="D9" s="225"/>
      <c r="F9" s="225" t="s">
        <v>87</v>
      </c>
      <c r="G9" s="225"/>
      <c r="I9" s="225" t="s">
        <v>87</v>
      </c>
      <c r="J9" s="225"/>
      <c r="L9" s="225" t="s">
        <v>87</v>
      </c>
      <c r="M9" s="225"/>
    </row>
    <row r="10" spans="1:13" ht="13.5" thickBot="1">
      <c r="A10" s="4" t="s">
        <v>115</v>
      </c>
      <c r="B10" s="4"/>
      <c r="C10" s="7" t="s">
        <v>81</v>
      </c>
      <c r="D10" s="7" t="s">
        <v>82</v>
      </c>
      <c r="E10" s="4"/>
      <c r="F10" s="7" t="s">
        <v>81</v>
      </c>
      <c r="G10" s="7" t="s">
        <v>82</v>
      </c>
      <c r="H10" s="4"/>
      <c r="I10" s="7" t="s">
        <v>81</v>
      </c>
      <c r="J10" s="7" t="s">
        <v>82</v>
      </c>
      <c r="K10" s="4"/>
      <c r="L10" s="7" t="s">
        <v>81</v>
      </c>
      <c r="M10" s="116" t="s">
        <v>82</v>
      </c>
    </row>
    <row r="11" spans="1:13" ht="12.75">
      <c r="A11" s="75" t="s">
        <v>76</v>
      </c>
      <c r="B11" s="75"/>
      <c r="C11" s="65">
        <f>+F11+Tbl1!G10</f>
        <v>13296.910182227824</v>
      </c>
      <c r="D11" s="66"/>
      <c r="E11" s="66"/>
      <c r="F11" s="66">
        <f>+Tbl3!B10</f>
        <v>12437.492444341919</v>
      </c>
      <c r="G11" s="66"/>
      <c r="H11" s="66"/>
      <c r="I11" s="67">
        <f>+C11-Tbl3!AC10</f>
        <v>12689.289503556896</v>
      </c>
      <c r="J11" s="66"/>
      <c r="K11" s="66"/>
      <c r="L11" s="67">
        <f>+Tbl3!B10-Tbl3!AC10</f>
        <v>11829.87176567099</v>
      </c>
      <c r="M11" s="66"/>
    </row>
    <row r="12" spans="1:12" ht="12.75">
      <c r="A12" s="3"/>
      <c r="B12" s="3"/>
      <c r="C12" s="12"/>
      <c r="L12" s="22"/>
    </row>
    <row r="13" spans="1:13" ht="12.75">
      <c r="A13" s="3" t="s">
        <v>52</v>
      </c>
      <c r="B13" s="3"/>
      <c r="C13" s="11">
        <f>+F13+Tbl1!G12</f>
        <v>13369.447984498302</v>
      </c>
      <c r="D13">
        <f>RANK(C13,C$13:C$40)</f>
        <v>8</v>
      </c>
      <c r="F13" s="1">
        <f>+Tbl3!B12</f>
        <v>12529.977832570417</v>
      </c>
      <c r="G13">
        <f>RANK(F13,F$13:F$40)</f>
        <v>8</v>
      </c>
      <c r="I13" s="23">
        <f>+C13-Tbl3!AC12</f>
        <v>12724.085067258278</v>
      </c>
      <c r="J13">
        <f>RANK(I13,I$13:I$40)</f>
        <v>8</v>
      </c>
      <c r="L13" s="10">
        <f>+Tbl3!B12-Tbl3!AC12</f>
        <v>11884.614915330394</v>
      </c>
      <c r="M13">
        <f>RANK(L13,L$13:L$40)</f>
        <v>7</v>
      </c>
    </row>
    <row r="14" spans="1:13" ht="12.75">
      <c r="A14" s="3" t="s">
        <v>53</v>
      </c>
      <c r="B14" s="3"/>
      <c r="C14" s="11">
        <f>+F14+Tbl1!G13</f>
        <v>12330.023678654741</v>
      </c>
      <c r="D14">
        <f aca="true" t="shared" si="0" ref="D14:D40">RANK(C14,C$13:C$40)</f>
        <v>13</v>
      </c>
      <c r="F14" s="1">
        <f>+Tbl3!B13</f>
        <v>11521.760936060815</v>
      </c>
      <c r="G14">
        <f aca="true" t="shared" si="1" ref="G14:G40">RANK(F14,F$13:F$40)</f>
        <v>13</v>
      </c>
      <c r="I14" s="23">
        <f>+C14-Tbl3!AC13</f>
        <v>11794.812794247893</v>
      </c>
      <c r="J14">
        <f aca="true" t="shared" si="2" ref="J14:J40">RANK(I14,I$13:I$40)</f>
        <v>12</v>
      </c>
      <c r="L14" s="10">
        <f>+Tbl3!B13-Tbl3!AC13</f>
        <v>10986.550051653967</v>
      </c>
      <c r="M14">
        <f aca="true" t="shared" si="3" ref="M14:M40">RANK(L14,L$13:L$40)</f>
        <v>12</v>
      </c>
    </row>
    <row r="15" spans="1:13" ht="12.75">
      <c r="A15" s="3" t="s">
        <v>75</v>
      </c>
      <c r="B15" s="3"/>
      <c r="C15" s="11">
        <f>+F15+Tbl1!G14</f>
        <v>14182.82184205181</v>
      </c>
      <c r="D15">
        <f t="shared" si="0"/>
        <v>6</v>
      </c>
      <c r="F15" s="1">
        <f>+Tbl3!B14</f>
        <v>13355.568809959215</v>
      </c>
      <c r="G15">
        <f t="shared" si="1"/>
        <v>5</v>
      </c>
      <c r="I15" s="23">
        <f>+C15-Tbl3!AC14</f>
        <v>13744.691533045918</v>
      </c>
      <c r="J15">
        <f t="shared" si="2"/>
        <v>3</v>
      </c>
      <c r="L15" s="10">
        <f>+Tbl3!B14-Tbl3!AC14</f>
        <v>12917.438500953323</v>
      </c>
      <c r="M15">
        <f t="shared" si="3"/>
        <v>3</v>
      </c>
    </row>
    <row r="16" spans="1:13" ht="12.75">
      <c r="A16" s="3" t="s">
        <v>54</v>
      </c>
      <c r="B16" s="3"/>
      <c r="C16" s="11">
        <f>+F16+Tbl1!G15</f>
        <v>12964.377139414806</v>
      </c>
      <c r="D16">
        <f t="shared" si="0"/>
        <v>9</v>
      </c>
      <c r="F16" s="1">
        <f>+Tbl3!B15</f>
        <v>12161.266447393718</v>
      </c>
      <c r="G16">
        <f t="shared" si="1"/>
        <v>9</v>
      </c>
      <c r="I16" s="23">
        <f>+C16-Tbl3!AC15</f>
        <v>12494.666983153253</v>
      </c>
      <c r="J16">
        <f t="shared" si="2"/>
        <v>9</v>
      </c>
      <c r="L16" s="10">
        <f>+Tbl3!B15-Tbl3!AC15</f>
        <v>11691.556291132165</v>
      </c>
      <c r="M16">
        <f t="shared" si="3"/>
        <v>9</v>
      </c>
    </row>
    <row r="17" spans="1:13" ht="12.75">
      <c r="A17" s="3" t="s">
        <v>55</v>
      </c>
      <c r="B17" s="3"/>
      <c r="C17" s="11">
        <f>+F17+Tbl1!G16</f>
        <v>12226.424326991837</v>
      </c>
      <c r="D17">
        <f t="shared" si="0"/>
        <v>15</v>
      </c>
      <c r="F17" s="1">
        <f>+Tbl3!B16</f>
        <v>11359.269132343989</v>
      </c>
      <c r="G17">
        <f t="shared" si="1"/>
        <v>15</v>
      </c>
      <c r="I17" s="23">
        <f>+C17-Tbl3!AC16</f>
        <v>11474.671654166887</v>
      </c>
      <c r="J17">
        <f t="shared" si="2"/>
        <v>14</v>
      </c>
      <c r="L17" s="10">
        <f>+Tbl3!B16-Tbl3!AC16</f>
        <v>10607.516459519038</v>
      </c>
      <c r="M17">
        <f t="shared" si="3"/>
        <v>16</v>
      </c>
    </row>
    <row r="18" spans="1:12" ht="12.75">
      <c r="A18" s="3"/>
      <c r="B18" s="3"/>
      <c r="C18" s="11"/>
      <c r="F18" s="1"/>
      <c r="I18" s="23"/>
      <c r="L18" s="10"/>
    </row>
    <row r="19" spans="1:13" ht="12.75">
      <c r="A19" s="3" t="s">
        <v>56</v>
      </c>
      <c r="B19" s="3"/>
      <c r="C19" s="11">
        <f>+F19+Tbl1!G18</f>
        <v>11353.705421569082</v>
      </c>
      <c r="D19">
        <f t="shared" si="0"/>
        <v>24</v>
      </c>
      <c r="F19" s="1">
        <f>+Tbl3!B18</f>
        <v>10582.989569827465</v>
      </c>
      <c r="G19">
        <f t="shared" si="1"/>
        <v>24</v>
      </c>
      <c r="I19" s="23">
        <f>+C19-Tbl3!AC18</f>
        <v>10708.07668697391</v>
      </c>
      <c r="J19">
        <f t="shared" si="2"/>
        <v>24</v>
      </c>
      <c r="L19" s="10">
        <f>+Tbl3!B18-Tbl3!AC18</f>
        <v>9937.360835232292</v>
      </c>
      <c r="M19">
        <f t="shared" si="3"/>
        <v>24</v>
      </c>
    </row>
    <row r="20" spans="1:13" ht="12.75">
      <c r="A20" s="3" t="s">
        <v>57</v>
      </c>
      <c r="B20" s="3"/>
      <c r="C20" s="11">
        <f>+F20+Tbl1!G19</f>
        <v>12138.884885097976</v>
      </c>
      <c r="D20">
        <f t="shared" si="0"/>
        <v>16</v>
      </c>
      <c r="F20" s="1">
        <f>+Tbl3!B19</f>
        <v>11319.651412027117</v>
      </c>
      <c r="G20">
        <f t="shared" si="1"/>
        <v>17</v>
      </c>
      <c r="I20" s="23">
        <f>+C20-Tbl3!AC19</f>
        <v>11434.970134191619</v>
      </c>
      <c r="J20">
        <f t="shared" si="2"/>
        <v>15</v>
      </c>
      <c r="L20" s="10">
        <f>+Tbl3!B19-Tbl3!AC19</f>
        <v>10615.73666112076</v>
      </c>
      <c r="M20">
        <f t="shared" si="3"/>
        <v>15</v>
      </c>
    </row>
    <row r="21" spans="1:13" ht="12.75">
      <c r="A21" s="3" t="s">
        <v>58</v>
      </c>
      <c r="B21" s="3"/>
      <c r="C21" s="11">
        <f>+F21+Tbl1!G20</f>
        <v>11748.424282437449</v>
      </c>
      <c r="D21">
        <f t="shared" si="0"/>
        <v>19</v>
      </c>
      <c r="F21" s="1">
        <f>+Tbl3!B20</f>
        <v>10955.593541648403</v>
      </c>
      <c r="G21">
        <f t="shared" si="1"/>
        <v>20</v>
      </c>
      <c r="I21" s="23">
        <f>+C21-Tbl3!AC20</f>
        <v>11180.4632780461</v>
      </c>
      <c r="J21">
        <f t="shared" si="2"/>
        <v>20</v>
      </c>
      <c r="L21" s="10">
        <f>+Tbl3!B20-Tbl3!AC20</f>
        <v>10387.632537257054</v>
      </c>
      <c r="M21">
        <f t="shared" si="3"/>
        <v>20</v>
      </c>
    </row>
    <row r="22" spans="1:13" ht="12.75">
      <c r="A22" s="3" t="s">
        <v>59</v>
      </c>
      <c r="B22" s="3"/>
      <c r="C22" s="11">
        <f>+F22+Tbl1!G21</f>
        <v>12227.57994937773</v>
      </c>
      <c r="D22">
        <f t="shared" si="0"/>
        <v>14</v>
      </c>
      <c r="F22" s="1">
        <f>+Tbl3!B21</f>
        <v>11440.687320406294</v>
      </c>
      <c r="G22">
        <f t="shared" si="1"/>
        <v>14</v>
      </c>
      <c r="I22" s="23">
        <f>+C22-Tbl3!AC21</f>
        <v>11417.46107014524</v>
      </c>
      <c r="J22">
        <f t="shared" si="2"/>
        <v>16</v>
      </c>
      <c r="L22" s="10">
        <f>+Tbl3!B21-Tbl3!AC21</f>
        <v>10630.568441173804</v>
      </c>
      <c r="M22">
        <f t="shared" si="3"/>
        <v>14</v>
      </c>
    </row>
    <row r="23" spans="1:13" ht="12.75">
      <c r="A23" s="3" t="s">
        <v>60</v>
      </c>
      <c r="B23" s="3"/>
      <c r="C23" s="11">
        <f>+F23+Tbl1!G22</f>
        <v>12336.046592069624</v>
      </c>
      <c r="D23">
        <f t="shared" si="0"/>
        <v>12</v>
      </c>
      <c r="F23" s="1">
        <f>+Tbl3!B22</f>
        <v>11526.414009147018</v>
      </c>
      <c r="G23">
        <f t="shared" si="1"/>
        <v>12</v>
      </c>
      <c r="I23" s="23">
        <f>+C23-Tbl3!AC22</f>
        <v>11677.840724212958</v>
      </c>
      <c r="J23">
        <f t="shared" si="2"/>
        <v>13</v>
      </c>
      <c r="L23" s="10">
        <f>+Tbl3!B22-Tbl3!AC22</f>
        <v>10868.208141290352</v>
      </c>
      <c r="M23">
        <f t="shared" si="3"/>
        <v>13</v>
      </c>
    </row>
    <row r="24" spans="1:12" ht="12.75">
      <c r="A24" s="3"/>
      <c r="B24" s="3"/>
      <c r="C24" s="11"/>
      <c r="F24" s="1"/>
      <c r="I24" s="23"/>
      <c r="L24" s="10"/>
    </row>
    <row r="25" spans="1:13" ht="12.75">
      <c r="A25" s="3" t="s">
        <v>61</v>
      </c>
      <c r="B25" s="3"/>
      <c r="C25" s="11">
        <f>+F25+Tbl1!G24</f>
        <v>11745.703567422308</v>
      </c>
      <c r="D25">
        <f t="shared" si="0"/>
        <v>20</v>
      </c>
      <c r="F25" s="1">
        <f>+Tbl3!B24</f>
        <v>10954.340800632166</v>
      </c>
      <c r="G25">
        <f t="shared" si="1"/>
        <v>22</v>
      </c>
      <c r="I25" s="23">
        <f>+C25-Tbl3!AC24</f>
        <v>11335.86605202937</v>
      </c>
      <c r="J25">
        <f t="shared" si="2"/>
        <v>17</v>
      </c>
      <c r="L25" s="10">
        <f>+Tbl3!B24-Tbl3!AC24</f>
        <v>10544.503285239229</v>
      </c>
      <c r="M25">
        <f t="shared" si="3"/>
        <v>17</v>
      </c>
    </row>
    <row r="26" spans="1:13" ht="12.75">
      <c r="A26" s="3" t="s">
        <v>62</v>
      </c>
      <c r="B26" s="3"/>
      <c r="C26" s="11">
        <f>+F26+Tbl1!G25</f>
        <v>12850.089953711242</v>
      </c>
      <c r="D26">
        <f t="shared" si="0"/>
        <v>10</v>
      </c>
      <c r="F26" s="1">
        <f>+Tbl3!B25</f>
        <v>12019.619294736107</v>
      </c>
      <c r="G26">
        <f t="shared" si="1"/>
        <v>10</v>
      </c>
      <c r="I26" s="23">
        <f>+C26-Tbl3!AC25</f>
        <v>11877.725840292154</v>
      </c>
      <c r="J26">
        <f t="shared" si="2"/>
        <v>11</v>
      </c>
      <c r="L26" s="10">
        <f>+Tbl3!B25-Tbl3!AC25</f>
        <v>11047.25518131702</v>
      </c>
      <c r="M26">
        <f t="shared" si="3"/>
        <v>11</v>
      </c>
    </row>
    <row r="27" spans="1:13" ht="12.75">
      <c r="A27" s="3" t="s">
        <v>63</v>
      </c>
      <c r="B27" s="3"/>
      <c r="C27" s="11">
        <f>+F27+Tbl1!G26</f>
        <v>11868.611117824303</v>
      </c>
      <c r="D27">
        <f t="shared" si="0"/>
        <v>18</v>
      </c>
      <c r="F27" s="1">
        <f>+Tbl3!B26</f>
        <v>11088.403342218948</v>
      </c>
      <c r="G27">
        <f t="shared" si="1"/>
        <v>18</v>
      </c>
      <c r="I27" s="23">
        <f>+C27-Tbl3!AC26</f>
        <v>11143.810884187926</v>
      </c>
      <c r="J27">
        <f t="shared" si="2"/>
        <v>21</v>
      </c>
      <c r="L27" s="10">
        <f>+Tbl3!B26-Tbl3!AC26</f>
        <v>10363.60310858257</v>
      </c>
      <c r="M27">
        <f t="shared" si="3"/>
        <v>21</v>
      </c>
    </row>
    <row r="28" spans="1:13" ht="12.75">
      <c r="A28" s="3" t="s">
        <v>64</v>
      </c>
      <c r="B28" s="3"/>
      <c r="C28" s="11">
        <f>+F28+Tbl1!G27</f>
        <v>14188.12693921024</v>
      </c>
      <c r="D28">
        <f t="shared" si="0"/>
        <v>5</v>
      </c>
      <c r="F28" s="1">
        <f>+Tbl3!B27</f>
        <v>13180.584811220275</v>
      </c>
      <c r="G28">
        <f t="shared" si="1"/>
        <v>6</v>
      </c>
      <c r="I28" s="23">
        <f>+C28-Tbl3!AC27</f>
        <v>13536.954624580683</v>
      </c>
      <c r="J28">
        <f t="shared" si="2"/>
        <v>5</v>
      </c>
      <c r="L28" s="10">
        <f>+Tbl3!B27-Tbl3!AC27</f>
        <v>12529.412496590718</v>
      </c>
      <c r="M28">
        <f t="shared" si="3"/>
        <v>5</v>
      </c>
    </row>
    <row r="29" spans="1:13" ht="12.75">
      <c r="A29" s="3" t="s">
        <v>65</v>
      </c>
      <c r="B29" s="3"/>
      <c r="C29" s="11">
        <f>+F29+Tbl1!G28</f>
        <v>14652.050001716058</v>
      </c>
      <c r="D29">
        <f t="shared" si="0"/>
        <v>3</v>
      </c>
      <c r="F29" s="1">
        <f>+Tbl3!B28</f>
        <v>13724.12650431145</v>
      </c>
      <c r="G29">
        <f t="shared" si="1"/>
        <v>3</v>
      </c>
      <c r="I29" s="23">
        <f>+C29-Tbl3!AC28</f>
        <v>13644.569663830336</v>
      </c>
      <c r="J29">
        <f t="shared" si="2"/>
        <v>4</v>
      </c>
      <c r="L29" s="10">
        <f>+Tbl3!B28-Tbl3!AC28</f>
        <v>12716.64616642573</v>
      </c>
      <c r="M29">
        <f t="shared" si="3"/>
        <v>4</v>
      </c>
    </row>
    <row r="30" spans="1:12" ht="12.75">
      <c r="A30" s="3"/>
      <c r="B30" s="3"/>
      <c r="C30" s="11"/>
      <c r="F30" s="1"/>
      <c r="I30" s="23"/>
      <c r="L30" s="10"/>
    </row>
    <row r="31" spans="1:13" ht="12.75">
      <c r="A31" s="127" t="s">
        <v>151</v>
      </c>
      <c r="B31" s="3"/>
      <c r="C31" s="11">
        <f>+F31+Tbl1!G30</f>
        <v>15180.335976532137</v>
      </c>
      <c r="D31">
        <f t="shared" si="0"/>
        <v>2</v>
      </c>
      <c r="F31" s="1">
        <f>+Tbl3!B30</f>
        <v>14159.040941539111</v>
      </c>
      <c r="G31">
        <f t="shared" si="1"/>
        <v>2</v>
      </c>
      <c r="I31" s="23">
        <f>+C31-Tbl3!AC30</f>
        <v>14579.026829556493</v>
      </c>
      <c r="J31">
        <f t="shared" si="2"/>
        <v>2</v>
      </c>
      <c r="L31" s="10">
        <f>+Tbl3!B30-Tbl3!AC30</f>
        <v>13557.731794563468</v>
      </c>
      <c r="M31">
        <f t="shared" si="3"/>
        <v>2</v>
      </c>
    </row>
    <row r="32" spans="1:13" ht="12.75">
      <c r="A32" s="3" t="s">
        <v>67</v>
      </c>
      <c r="B32" s="3"/>
      <c r="C32" s="11">
        <f>+F32+Tbl1!G31</f>
        <v>13490.802920892587</v>
      </c>
      <c r="D32">
        <f t="shared" si="0"/>
        <v>7</v>
      </c>
      <c r="F32" s="1">
        <f>+Tbl3!B31</f>
        <v>12640.62435107649</v>
      </c>
      <c r="G32">
        <f t="shared" si="1"/>
        <v>7</v>
      </c>
      <c r="I32" s="23">
        <f>+C32-Tbl3!AC31</f>
        <v>12725.82236538958</v>
      </c>
      <c r="J32">
        <f t="shared" si="2"/>
        <v>7</v>
      </c>
      <c r="L32" s="10">
        <f>+Tbl3!B31-Tbl3!AC31</f>
        <v>11875.643795573484</v>
      </c>
      <c r="M32">
        <f t="shared" si="3"/>
        <v>8</v>
      </c>
    </row>
    <row r="33" spans="1:13" ht="12.75">
      <c r="A33" s="3" t="s">
        <v>68</v>
      </c>
      <c r="B33" s="3"/>
      <c r="C33" s="11">
        <f>+F33+Tbl1!G32</f>
        <v>11670.79920436271</v>
      </c>
      <c r="D33">
        <f t="shared" si="0"/>
        <v>22</v>
      </c>
      <c r="F33" s="1">
        <f>+Tbl3!B32</f>
        <v>10954.873685797287</v>
      </c>
      <c r="G33">
        <f t="shared" si="1"/>
        <v>21</v>
      </c>
      <c r="I33" s="23">
        <f>+C33-Tbl3!AC32</f>
        <v>10907.971303681337</v>
      </c>
      <c r="J33">
        <f t="shared" si="2"/>
        <v>23</v>
      </c>
      <c r="L33" s="10">
        <f>+Tbl3!B32-Tbl3!AC32</f>
        <v>10192.045785115915</v>
      </c>
      <c r="M33">
        <f t="shared" si="3"/>
        <v>23</v>
      </c>
    </row>
    <row r="34" spans="1:13" ht="12.75">
      <c r="A34" s="3" t="s">
        <v>69</v>
      </c>
      <c r="B34" s="3"/>
      <c r="C34" s="11">
        <f>+F34+Tbl1!G33</f>
        <v>12081.611026920618</v>
      </c>
      <c r="D34">
        <f t="shared" si="0"/>
        <v>17</v>
      </c>
      <c r="F34" s="1">
        <f>+Tbl3!B33</f>
        <v>11335.379360158924</v>
      </c>
      <c r="G34">
        <f t="shared" si="1"/>
        <v>16</v>
      </c>
      <c r="I34" s="23">
        <f>+C34-Tbl3!AC33</f>
        <v>11260.39288738713</v>
      </c>
      <c r="J34">
        <f t="shared" si="2"/>
        <v>18</v>
      </c>
      <c r="L34" s="10">
        <f>+Tbl3!B33-Tbl3!AC33</f>
        <v>10514.161220625436</v>
      </c>
      <c r="M34">
        <f t="shared" si="3"/>
        <v>19</v>
      </c>
    </row>
    <row r="35" spans="1:13" ht="12.75">
      <c r="A35" s="3" t="s">
        <v>70</v>
      </c>
      <c r="B35" s="3"/>
      <c r="C35" s="11">
        <f>+F35+Tbl1!G34</f>
        <v>14342.037335585423</v>
      </c>
      <c r="D35">
        <f t="shared" si="0"/>
        <v>4</v>
      </c>
      <c r="F35" s="1">
        <f>+Tbl3!B34</f>
        <v>13457.002910946596</v>
      </c>
      <c r="G35">
        <f t="shared" si="1"/>
        <v>4</v>
      </c>
      <c r="I35" s="23">
        <f>+C35-Tbl3!AC34</f>
        <v>13377.85239703874</v>
      </c>
      <c r="J35">
        <f t="shared" si="2"/>
        <v>6</v>
      </c>
      <c r="L35" s="10">
        <f>+Tbl3!B34-Tbl3!AC34</f>
        <v>12492.817972399913</v>
      </c>
      <c r="M35">
        <f t="shared" si="3"/>
        <v>6</v>
      </c>
    </row>
    <row r="36" ht="12.75">
      <c r="C36" s="11"/>
    </row>
    <row r="37" spans="1:13" ht="12.75">
      <c r="A37" s="3" t="s">
        <v>71</v>
      </c>
      <c r="B37" s="3"/>
      <c r="C37" s="11">
        <f>+F37+Tbl1!G36</f>
        <v>11522.814564981436</v>
      </c>
      <c r="D37">
        <f t="shared" si="0"/>
        <v>23</v>
      </c>
      <c r="F37" s="1">
        <f>+Tbl3!B36</f>
        <v>10812.505007712085</v>
      </c>
      <c r="G37">
        <f t="shared" si="1"/>
        <v>23</v>
      </c>
      <c r="I37" s="23">
        <f>+C37-Tbl3!AC36</f>
        <v>11068.303131676666</v>
      </c>
      <c r="J37">
        <f t="shared" si="2"/>
        <v>22</v>
      </c>
      <c r="L37" s="10">
        <f>+Tbl3!B36-Tbl3!AC36</f>
        <v>10357.993574407315</v>
      </c>
      <c r="M37">
        <f t="shared" si="3"/>
        <v>22</v>
      </c>
    </row>
    <row r="38" spans="1:13" ht="12.75">
      <c r="A38" s="3" t="s">
        <v>72</v>
      </c>
      <c r="B38" s="3"/>
      <c r="C38" s="11">
        <f>+F38+Tbl1!G37</f>
        <v>11705.403208968559</v>
      </c>
      <c r="D38">
        <f t="shared" si="0"/>
        <v>21</v>
      </c>
      <c r="F38" s="1">
        <f>+Tbl3!B37</f>
        <v>10992.110333307292</v>
      </c>
      <c r="G38">
        <f t="shared" si="1"/>
        <v>19</v>
      </c>
      <c r="I38" s="23">
        <f>+C38-Tbl3!AC37</f>
        <v>11257.369363850756</v>
      </c>
      <c r="J38">
        <f t="shared" si="2"/>
        <v>19</v>
      </c>
      <c r="L38" s="10">
        <f>+Tbl3!B37-Tbl3!AC37</f>
        <v>10544.076488189488</v>
      </c>
      <c r="M38">
        <f t="shared" si="3"/>
        <v>18</v>
      </c>
    </row>
    <row r="39" spans="1:13" ht="12.75">
      <c r="A39" s="3" t="s">
        <v>73</v>
      </c>
      <c r="B39" s="3"/>
      <c r="C39" s="11">
        <f>+F39+Tbl1!G38</f>
        <v>12456.817127276443</v>
      </c>
      <c r="D39">
        <f t="shared" si="0"/>
        <v>11</v>
      </c>
      <c r="F39" s="1">
        <f>+Tbl3!B38</f>
        <v>11651.743456122307</v>
      </c>
      <c r="G39">
        <f t="shared" si="1"/>
        <v>11</v>
      </c>
      <c r="I39" s="23">
        <f>+C39-Tbl3!AC38</f>
        <v>11893.759784978154</v>
      </c>
      <c r="J39">
        <f t="shared" si="2"/>
        <v>10</v>
      </c>
      <c r="L39" s="10">
        <f>+Tbl3!B38-Tbl3!AC38</f>
        <v>11088.686113824018</v>
      </c>
      <c r="M39">
        <f t="shared" si="3"/>
        <v>10</v>
      </c>
    </row>
    <row r="40" spans="1:13" ht="12.75">
      <c r="A40" s="8" t="s">
        <v>74</v>
      </c>
      <c r="B40" s="8"/>
      <c r="C40" s="28">
        <f>+F40+Tbl1!G39</f>
        <v>15728.940858239328</v>
      </c>
      <c r="D40" s="8">
        <f t="shared" si="0"/>
        <v>1</v>
      </c>
      <c r="E40" s="8"/>
      <c r="F40" s="9">
        <f>+Tbl3!B39</f>
        <v>14683.352796061556</v>
      </c>
      <c r="G40" s="8">
        <f t="shared" si="1"/>
        <v>1</v>
      </c>
      <c r="H40" s="8"/>
      <c r="I40" s="29">
        <f>+C40-Tbl3!AC39</f>
        <v>14878.459392952667</v>
      </c>
      <c r="J40" s="8">
        <f t="shared" si="2"/>
        <v>1</v>
      </c>
      <c r="K40" s="8"/>
      <c r="L40" s="28">
        <f>+Tbl3!B39-Tbl3!AC39</f>
        <v>13832.871330774895</v>
      </c>
      <c r="M40" s="8">
        <f t="shared" si="3"/>
        <v>1</v>
      </c>
    </row>
    <row r="41" spans="1:12" ht="12.75">
      <c r="A41" s="201" t="s">
        <v>185</v>
      </c>
      <c r="B41" s="3"/>
      <c r="C41" s="11"/>
      <c r="F41" s="1"/>
      <c r="I41" s="23"/>
      <c r="L41" s="10"/>
    </row>
    <row r="42" spans="1:12" ht="12.75">
      <c r="A42" s="201" t="s">
        <v>105</v>
      </c>
      <c r="B42" s="3"/>
      <c r="C42" s="11"/>
      <c r="F42" s="1"/>
      <c r="I42" s="23"/>
      <c r="L42" s="10"/>
    </row>
    <row r="43" spans="1:12" ht="12.75">
      <c r="A43" s="201" t="s">
        <v>143</v>
      </c>
      <c r="B43" s="3"/>
      <c r="C43" s="11"/>
      <c r="F43" s="1"/>
      <c r="I43" s="23"/>
      <c r="L43" s="10"/>
    </row>
    <row r="44" spans="1:12" ht="12.75">
      <c r="A44" s="202" t="s">
        <v>157</v>
      </c>
      <c r="L44" s="10"/>
    </row>
  </sheetData>
  <sheetProtection password="CAF5" sheet="1"/>
  <mergeCells count="17">
    <mergeCell ref="A1:M1"/>
    <mergeCell ref="A3:M3"/>
    <mergeCell ref="A4:M4"/>
    <mergeCell ref="L7:M7"/>
    <mergeCell ref="C6:G6"/>
    <mergeCell ref="I6:M6"/>
    <mergeCell ref="I7:J7"/>
    <mergeCell ref="C7:D7"/>
    <mergeCell ref="F7:G7"/>
    <mergeCell ref="F9:G9"/>
    <mergeCell ref="C8:D8"/>
    <mergeCell ref="C9:D9"/>
    <mergeCell ref="F8:G8"/>
    <mergeCell ref="L8:M8"/>
    <mergeCell ref="L9:M9"/>
    <mergeCell ref="I8:J8"/>
    <mergeCell ref="I9:J9"/>
  </mergeCells>
  <printOptions horizontalCentered="1"/>
  <pageMargins left="0.71" right="0.76" top="0.87" bottom="0.44" header="0.67" footer="0.23"/>
  <pageSetup horizontalDpi="600" verticalDpi="600" orientation="landscape" scale="90" r:id="rId1"/>
  <headerFooter scaleWithDoc="0" alignWithMargins="0">
    <oddHeader>&amp;R
</oddHeader>
    <oddFooter>&amp;L&amp;"Arial,Italic"MSDE - LFRO    10 / 2011&amp;C- 2 -&amp;R&amp;"Arial,Italic"Selected Financial Data - Part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zoomScalePageLayoutView="0" workbookViewId="0" topLeftCell="A1">
      <selection activeCell="T10" sqref="T10"/>
    </sheetView>
  </sheetViews>
  <sheetFormatPr defaultColWidth="9.140625" defaultRowHeight="12.75"/>
  <cols>
    <col min="1" max="1" width="14.140625" style="3" customWidth="1"/>
    <col min="2" max="2" width="11.7109375" style="0" customWidth="1"/>
    <col min="3" max="3" width="5.00390625" style="0" customWidth="1"/>
    <col min="4" max="4" width="0.85546875" style="0" customWidth="1"/>
    <col min="5" max="5" width="8.7109375" style="0" customWidth="1"/>
    <col min="6" max="6" width="4.7109375" style="0" customWidth="1"/>
    <col min="7" max="7" width="0.85546875" style="0" customWidth="1"/>
    <col min="8" max="8" width="8.7109375" style="0" customWidth="1"/>
    <col min="9" max="9" width="4.7109375" style="0" customWidth="1"/>
    <col min="10" max="10" width="0.85546875" style="0" customWidth="1"/>
    <col min="11" max="11" width="10.7109375" style="0" customWidth="1"/>
    <col min="12" max="12" width="4.8515625" style="0" customWidth="1"/>
    <col min="13" max="13" width="0.85546875" style="0" customWidth="1"/>
    <col min="14" max="14" width="8.7109375" style="0" customWidth="1"/>
    <col min="15" max="15" width="4.57421875" style="0" customWidth="1"/>
    <col min="16" max="16" width="1.28515625" style="0" customWidth="1"/>
    <col min="18" max="18" width="4.140625" style="0" customWidth="1"/>
    <col min="19" max="19" width="0.85546875" style="0" customWidth="1"/>
    <col min="20" max="20" width="10.57421875" style="0" customWidth="1"/>
    <col min="21" max="21" width="4.28125" style="0" customWidth="1"/>
    <col min="22" max="22" width="0.85546875" style="0" customWidth="1"/>
    <col min="23" max="23" width="7.7109375" style="0" customWidth="1"/>
    <col min="24" max="24" width="4.7109375" style="0" customWidth="1"/>
    <col min="25" max="25" width="0.85546875" style="0" customWidth="1"/>
    <col min="26" max="26" width="8.28125" style="0" customWidth="1"/>
    <col min="27" max="27" width="4.8515625" style="0" customWidth="1"/>
    <col min="28" max="28" width="0.85546875" style="0" customWidth="1"/>
    <col min="29" max="29" width="9.28125" style="0" customWidth="1"/>
    <col min="30" max="30" width="4.7109375" style="0" customWidth="1"/>
    <col min="31" max="31" width="0.85546875" style="0" customWidth="1"/>
    <col min="32" max="32" width="8.7109375" style="0" customWidth="1"/>
    <col min="33" max="33" width="4.7109375" style="0" customWidth="1"/>
    <col min="34" max="34" width="0.85546875" style="0" customWidth="1"/>
    <col min="35" max="35" width="9.00390625" style="0" bestFit="1" customWidth="1"/>
    <col min="36" max="36" width="4.7109375" style="0" customWidth="1"/>
    <col min="37" max="37" width="0.85546875" style="0" customWidth="1"/>
    <col min="38" max="38" width="11.140625" style="0" customWidth="1"/>
    <col min="39" max="39" width="4.7109375" style="0" customWidth="1"/>
  </cols>
  <sheetData>
    <row r="1" spans="1:38" ht="12.75">
      <c r="A1" s="223" t="s">
        <v>101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</row>
    <row r="3" spans="1:42" ht="12.75">
      <c r="A3" s="222" t="s">
        <v>203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6"/>
      <c r="AO3" s="16"/>
      <c r="AP3" s="13"/>
    </row>
    <row r="4" spans="1:42" ht="12.75">
      <c r="A4" s="223" t="s">
        <v>186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26"/>
      <c r="C6" s="226"/>
      <c r="D6" s="6"/>
      <c r="E6" s="3"/>
      <c r="F6" s="3"/>
      <c r="G6" s="3"/>
      <c r="H6" s="226" t="s">
        <v>26</v>
      </c>
      <c r="I6" s="226"/>
      <c r="J6" s="3"/>
      <c r="K6" s="226" t="s">
        <v>27</v>
      </c>
      <c r="L6" s="226"/>
      <c r="M6" s="3"/>
      <c r="N6" s="226" t="s">
        <v>30</v>
      </c>
      <c r="O6" s="226"/>
      <c r="P6" s="3"/>
      <c r="Q6" s="226" t="s">
        <v>32</v>
      </c>
      <c r="R6" s="226"/>
      <c r="S6" s="6"/>
      <c r="T6" s="3"/>
      <c r="U6" s="3"/>
      <c r="V6" s="3"/>
      <c r="W6" s="226" t="s">
        <v>36</v>
      </c>
      <c r="X6" s="226"/>
      <c r="Y6" s="6"/>
      <c r="Z6" s="3"/>
      <c r="AA6" s="3"/>
      <c r="AB6" s="3"/>
      <c r="AC6" s="226" t="s">
        <v>36</v>
      </c>
      <c r="AD6" s="226"/>
      <c r="AE6" s="6"/>
      <c r="AF6" s="3"/>
      <c r="AG6" s="3"/>
      <c r="AH6" s="3"/>
      <c r="AI6" s="226"/>
      <c r="AJ6" s="226"/>
      <c r="AK6" s="6"/>
      <c r="AL6" s="3"/>
      <c r="AM6" s="3"/>
    </row>
    <row r="7" spans="1:39" ht="12.75">
      <c r="A7" s="3" t="s">
        <v>114</v>
      </c>
      <c r="B7" s="223" t="s">
        <v>102</v>
      </c>
      <c r="C7" s="223"/>
      <c r="D7" s="6"/>
      <c r="E7" s="223" t="s">
        <v>24</v>
      </c>
      <c r="F7" s="223"/>
      <c r="G7" s="6"/>
      <c r="H7" s="223" t="s">
        <v>24</v>
      </c>
      <c r="I7" s="223"/>
      <c r="J7" s="6"/>
      <c r="K7" s="223" t="s">
        <v>29</v>
      </c>
      <c r="L7" s="223"/>
      <c r="M7" s="6"/>
      <c r="N7" s="223" t="s">
        <v>27</v>
      </c>
      <c r="O7" s="223"/>
      <c r="P7" s="6"/>
      <c r="Q7" s="223" t="s">
        <v>27</v>
      </c>
      <c r="R7" s="223"/>
      <c r="S7" s="6"/>
      <c r="T7" s="223" t="s">
        <v>34</v>
      </c>
      <c r="U7" s="223"/>
      <c r="V7" s="6"/>
      <c r="W7" s="223" t="s">
        <v>38</v>
      </c>
      <c r="X7" s="223"/>
      <c r="Y7" s="6"/>
      <c r="Z7" s="223" t="s">
        <v>40</v>
      </c>
      <c r="AA7" s="223"/>
      <c r="AB7" s="6"/>
      <c r="AC7" s="223" t="s">
        <v>41</v>
      </c>
      <c r="AD7" s="223"/>
      <c r="AE7" s="6"/>
      <c r="AF7" s="223" t="s">
        <v>43</v>
      </c>
      <c r="AG7" s="223"/>
      <c r="AH7" s="6"/>
      <c r="AI7" s="223" t="s">
        <v>104</v>
      </c>
      <c r="AJ7" s="223"/>
      <c r="AK7" s="6"/>
      <c r="AL7" s="223" t="s">
        <v>47</v>
      </c>
      <c r="AM7" s="223"/>
    </row>
    <row r="8" spans="1:39" ht="12.75">
      <c r="A8" t="s">
        <v>35</v>
      </c>
      <c r="B8" s="225" t="s">
        <v>103</v>
      </c>
      <c r="C8" s="225"/>
      <c r="D8" s="6"/>
      <c r="E8" s="225" t="s">
        <v>25</v>
      </c>
      <c r="F8" s="225"/>
      <c r="G8" s="6"/>
      <c r="H8" s="225" t="s">
        <v>25</v>
      </c>
      <c r="I8" s="225"/>
      <c r="J8" s="6"/>
      <c r="K8" s="225" t="s">
        <v>28</v>
      </c>
      <c r="L8" s="225"/>
      <c r="M8" s="6"/>
      <c r="N8" s="225" t="s">
        <v>31</v>
      </c>
      <c r="O8" s="225"/>
      <c r="P8" s="6"/>
      <c r="Q8" s="225" t="s">
        <v>33</v>
      </c>
      <c r="R8" s="225"/>
      <c r="S8" s="6"/>
      <c r="T8" s="225" t="s">
        <v>35</v>
      </c>
      <c r="U8" s="225"/>
      <c r="V8" s="6"/>
      <c r="W8" s="225" t="s">
        <v>39</v>
      </c>
      <c r="X8" s="225"/>
      <c r="Y8" s="6"/>
      <c r="Z8" s="225" t="s">
        <v>39</v>
      </c>
      <c r="AA8" s="225"/>
      <c r="AB8" s="6"/>
      <c r="AC8" s="225" t="s">
        <v>42</v>
      </c>
      <c r="AD8" s="225"/>
      <c r="AE8" s="6"/>
      <c r="AF8" s="225" t="s">
        <v>44</v>
      </c>
      <c r="AG8" s="225"/>
      <c r="AH8" s="6"/>
      <c r="AI8" s="225" t="s">
        <v>44</v>
      </c>
      <c r="AJ8" s="225"/>
      <c r="AK8" s="6"/>
      <c r="AL8" s="225" t="s">
        <v>48</v>
      </c>
      <c r="AM8" s="225"/>
    </row>
    <row r="9" spans="1:39" ht="13.5" thickBot="1">
      <c r="A9" s="4" t="s">
        <v>115</v>
      </c>
      <c r="B9" s="39" t="s">
        <v>81</v>
      </c>
      <c r="C9" s="39" t="s">
        <v>82</v>
      </c>
      <c r="D9" s="39"/>
      <c r="E9" s="39" t="s">
        <v>81</v>
      </c>
      <c r="F9" s="39" t="s">
        <v>82</v>
      </c>
      <c r="G9" s="39"/>
      <c r="H9" s="39" t="s">
        <v>81</v>
      </c>
      <c r="I9" s="39" t="s">
        <v>82</v>
      </c>
      <c r="J9" s="39"/>
      <c r="K9" s="39" t="s">
        <v>81</v>
      </c>
      <c r="L9" s="39" t="s">
        <v>82</v>
      </c>
      <c r="M9" s="39"/>
      <c r="N9" s="39" t="s">
        <v>81</v>
      </c>
      <c r="O9" s="39" t="s">
        <v>82</v>
      </c>
      <c r="P9" s="39"/>
      <c r="Q9" s="39" t="s">
        <v>81</v>
      </c>
      <c r="R9" s="39" t="s">
        <v>82</v>
      </c>
      <c r="S9" s="39"/>
      <c r="T9" s="39" t="s">
        <v>81</v>
      </c>
      <c r="U9" s="39" t="s">
        <v>82</v>
      </c>
      <c r="V9" s="39"/>
      <c r="W9" s="39" t="s">
        <v>81</v>
      </c>
      <c r="X9" s="39" t="s">
        <v>82</v>
      </c>
      <c r="Y9" s="39"/>
      <c r="Z9" s="39" t="s">
        <v>81</v>
      </c>
      <c r="AA9" s="39" t="s">
        <v>82</v>
      </c>
      <c r="AB9" s="39"/>
      <c r="AC9" s="39" t="s">
        <v>81</v>
      </c>
      <c r="AD9" s="39" t="s">
        <v>82</v>
      </c>
      <c r="AE9" s="39"/>
      <c r="AF9" s="39" t="s">
        <v>81</v>
      </c>
      <c r="AG9" s="39" t="s">
        <v>82</v>
      </c>
      <c r="AH9" s="39"/>
      <c r="AI9" s="39" t="s">
        <v>81</v>
      </c>
      <c r="AJ9" s="39" t="s">
        <v>82</v>
      </c>
      <c r="AK9" s="39"/>
      <c r="AL9" s="39" t="s">
        <v>81</v>
      </c>
      <c r="AM9" s="39" t="s">
        <v>82</v>
      </c>
    </row>
    <row r="10" spans="1:39" s="21" customFormat="1" ht="12.75">
      <c r="A10" s="74" t="s">
        <v>76</v>
      </c>
      <c r="B10" s="73">
        <f>+E10+H10+K10+N10+Q10+T10+W10+Z10+AC10+AF10+AI10+AL10</f>
        <v>12437.492444341919</v>
      </c>
      <c r="C10" s="79"/>
      <c r="D10" s="12"/>
      <c r="E10" s="12">
        <f>'Tbl 10'!C9/Tbl11!C9</f>
        <v>347.1122604098458</v>
      </c>
      <c r="F10" s="11"/>
      <c r="G10" s="12"/>
      <c r="H10" s="12">
        <f>'Tbl 10'!D9/Tbl11!C9</f>
        <v>882.748086621011</v>
      </c>
      <c r="I10" s="11"/>
      <c r="J10" s="12"/>
      <c r="K10" s="12">
        <f>'Tbl 10'!E9/Tbl11!C9</f>
        <v>4948.406142754491</v>
      </c>
      <c r="L10" s="11"/>
      <c r="M10" s="12"/>
      <c r="N10" s="12">
        <f>'Tbl 10'!F9/Tbl11!C9</f>
        <v>257.86195158338757</v>
      </c>
      <c r="O10" s="11"/>
      <c r="P10" s="12"/>
      <c r="Q10" s="12">
        <f>'Tbl 10'!G9/Tbl11!C9</f>
        <v>197.18237469351843</v>
      </c>
      <c r="R10" s="11"/>
      <c r="S10" s="12"/>
      <c r="T10" s="12">
        <f>'Tbl 10'!H9/Tbl11!C9</f>
        <v>1459.3989110493858</v>
      </c>
      <c r="U10" s="11"/>
      <c r="V10" s="12"/>
      <c r="W10" s="12">
        <f>'Tbl 10'!I9/Tbl11!C9</f>
        <v>95.5308055680772</v>
      </c>
      <c r="X10" s="11"/>
      <c r="Y10" s="12"/>
      <c r="Z10" s="12">
        <f>'Tbl 10'!J9/Tbl11!C9</f>
        <v>72.72462130169055</v>
      </c>
      <c r="AA10" s="11"/>
      <c r="AB10" s="12"/>
      <c r="AC10" s="12">
        <f>'Tbl 10'!K9/Tbl11!C9</f>
        <v>607.6206786709287</v>
      </c>
      <c r="AD10" s="11"/>
      <c r="AE10" s="12"/>
      <c r="AF10" s="12">
        <f>'Tbl 10'!L9/Tbl11!C9</f>
        <v>862.2751923250112</v>
      </c>
      <c r="AG10" s="11"/>
      <c r="AH10" s="12"/>
      <c r="AI10" s="12">
        <f>'Tbl 10'!M9/Tbl11!C9</f>
        <v>258.69214770357456</v>
      </c>
      <c r="AJ10" s="11"/>
      <c r="AK10" s="12"/>
      <c r="AL10" s="12">
        <f>('Tbl 10'!N9-'Tbl 10'!O9)/Tbl11!C9</f>
        <v>2447.939271660998</v>
      </c>
      <c r="AM10" s="80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52</v>
      </c>
      <c r="B12" s="2">
        <f>+E12+H12+K12+N12+Q12+T12+W12+Z12+AC12+AF12+AI12+AL12</f>
        <v>12529.977832570417</v>
      </c>
      <c r="C12" s="35">
        <f>RANK(B12,B$12:B$39)</f>
        <v>8</v>
      </c>
      <c r="D12" s="35"/>
      <c r="E12" s="2">
        <f>'Tbl 10'!C11/Tbl11!C11</f>
        <v>256.5885377292258</v>
      </c>
      <c r="F12" s="35">
        <f>RANK(E12,E$12:E$39)</f>
        <v>17</v>
      </c>
      <c r="G12" s="35"/>
      <c r="H12" s="2">
        <f>'Tbl 10'!D11/Tbl11!C11</f>
        <v>835.6269078042066</v>
      </c>
      <c r="I12" s="35">
        <f>RANK(H12,H$12:H$39)</f>
        <v>13</v>
      </c>
      <c r="J12" s="35"/>
      <c r="K12" s="2">
        <f>'Tbl 10'!E11/Tbl11!C11</f>
        <v>5037.310582156196</v>
      </c>
      <c r="L12" s="35">
        <f>RANK(K12,K$12:K$39)</f>
        <v>7</v>
      </c>
      <c r="M12" s="35"/>
      <c r="N12" s="2">
        <f>'Tbl 10'!F11/Tbl11!C11</f>
        <v>412.12443708051336</v>
      </c>
      <c r="O12" s="35">
        <f>RANK(N12,N$12:N$39)</f>
        <v>4</v>
      </c>
      <c r="P12" s="35"/>
      <c r="Q12" s="2">
        <f>'Tbl 10'!G11/Tbl11!C11</f>
        <v>148.67646269201606</v>
      </c>
      <c r="R12" s="35">
        <f>RANK(Q12,Q$12:Q$39)</f>
        <v>11</v>
      </c>
      <c r="S12" s="35"/>
      <c r="T12" s="2">
        <f>'Tbl 10'!H11/Tbl11!C11</f>
        <v>1545.510630458592</v>
      </c>
      <c r="U12" s="35">
        <f>RANK(T12,T$12:T$39)</f>
        <v>5</v>
      </c>
      <c r="V12" s="35"/>
      <c r="W12" s="2">
        <f>'Tbl 10'!I11/Tbl11!C11</f>
        <v>69.91192002021961</v>
      </c>
      <c r="X12" s="35">
        <f>RANK(W12,W$12:W$39)</f>
        <v>14</v>
      </c>
      <c r="Y12" s="32"/>
      <c r="Z12" s="2">
        <f>'Tbl 10'!J11/Tbl11!C11</f>
        <v>69.65517706197872</v>
      </c>
      <c r="AA12" s="35">
        <f>RANK(Z12,Z$12:Z$39)</f>
        <v>18</v>
      </c>
      <c r="AB12" s="32"/>
      <c r="AC12" s="2">
        <f>'Tbl 10'!K11/Tbl11!C11</f>
        <v>645.3629172400235</v>
      </c>
      <c r="AD12" s="35">
        <f>RANK(AC12,AC$12:AC$39)</f>
        <v>15</v>
      </c>
      <c r="AE12" s="32"/>
      <c r="AF12" s="2">
        <f>'Tbl 10'!L11/Tbl11!C11</f>
        <v>925.0009896374512</v>
      </c>
      <c r="AG12" s="35">
        <f>RANK(AF12,AF$12:AF$39)</f>
        <v>6</v>
      </c>
      <c r="AH12" s="32"/>
      <c r="AI12" s="2">
        <f>'Tbl 10'!M11/Tbl11!C11</f>
        <v>208.22368277682605</v>
      </c>
      <c r="AJ12" s="35">
        <f>RANK(AI12,AI$12:AI$39)</f>
        <v>16</v>
      </c>
      <c r="AK12" s="3"/>
      <c r="AL12" s="2">
        <f>('Tbl 10'!N11-'Tbl 10'!O11)/Tbl11!C11</f>
        <v>2375.9855879131683</v>
      </c>
      <c r="AM12" s="35">
        <f>RANK(AL12,AL$12:AL$39)</f>
        <v>5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53</v>
      </c>
      <c r="B13" s="2">
        <f>+E13+H13+K13+N13+Q13+T13+W13+Z13+AC13+AF13+AI13+AL13</f>
        <v>11521.760936060815</v>
      </c>
      <c r="C13" s="35">
        <f aca="true" t="shared" si="0" ref="C13:C39">RANK(B13,B$12:B$39)</f>
        <v>13</v>
      </c>
      <c r="D13" s="35"/>
      <c r="E13" s="2">
        <f>'Tbl 10'!C12/Tbl11!C12</f>
        <v>338.1628130483958</v>
      </c>
      <c r="F13" s="35">
        <f aca="true" t="shared" si="1" ref="F13:F39">RANK(E13,E$12:E$39)</f>
        <v>5</v>
      </c>
      <c r="G13" s="35"/>
      <c r="H13" s="2">
        <f>'Tbl 10'!D12/Tbl11!C12</f>
        <v>808.6169292284669</v>
      </c>
      <c r="I13" s="35">
        <f aca="true" t="shared" si="2" ref="I13:I39">RANK(H13,H$12:H$39)</f>
        <v>17</v>
      </c>
      <c r="J13" s="35"/>
      <c r="K13" s="2">
        <f>'Tbl 10'!E12/Tbl11!C12</f>
        <v>4737.709952566339</v>
      </c>
      <c r="L13" s="35">
        <f aca="true" t="shared" si="3" ref="L13:L39">RANK(K13,K$12:K$39)</f>
        <v>12</v>
      </c>
      <c r="M13" s="35"/>
      <c r="N13" s="2">
        <f>'Tbl 10'!F12/Tbl11!C12</f>
        <v>196.022445081502</v>
      </c>
      <c r="O13" s="35">
        <f aca="true" t="shared" si="4" ref="O13:O39">RANK(N13,N$12:N$39)</f>
        <v>19</v>
      </c>
      <c r="P13" s="35"/>
      <c r="Q13" s="2">
        <f>'Tbl 10'!G12/Tbl11!C12</f>
        <v>171.82404971343433</v>
      </c>
      <c r="R13" s="35">
        <f aca="true" t="shared" si="5" ref="R13:R39">RANK(Q13,Q$12:Q$39)</f>
        <v>6</v>
      </c>
      <c r="S13" s="35"/>
      <c r="T13" s="2">
        <f>'Tbl 10'!H12/Tbl11!C12</f>
        <v>1294.8784799569803</v>
      </c>
      <c r="U13" s="35">
        <f aca="true" t="shared" si="6" ref="U13:U39">RANK(T13,T$12:T$39)</f>
        <v>11</v>
      </c>
      <c r="V13" s="35"/>
      <c r="W13" s="2">
        <f>'Tbl 10'!I12/Tbl11!C12</f>
        <v>74.55756605818522</v>
      </c>
      <c r="X13" s="35">
        <f aca="true" t="shared" si="7" ref="X13:X39">RANK(W13,W$12:W$39)</f>
        <v>13</v>
      </c>
      <c r="Y13" s="3"/>
      <c r="Z13" s="2">
        <f>'Tbl 10'!J12/Tbl11!C12</f>
        <v>0</v>
      </c>
      <c r="AA13" s="35">
        <f aca="true" t="shared" si="8" ref="AA13:AA39">RANK(Z13,Z$12:Z$39)</f>
        <v>23</v>
      </c>
      <c r="AB13" s="3"/>
      <c r="AC13" s="2">
        <f>'Tbl 10'!K12/Tbl11!C12</f>
        <v>535.2108844068488</v>
      </c>
      <c r="AD13" s="35">
        <f aca="true" t="shared" si="9" ref="AD13:AD39">RANK(AC13,AC$12:AC$39)</f>
        <v>19</v>
      </c>
      <c r="AE13" s="32"/>
      <c r="AF13" s="2">
        <f>'Tbl 10'!L12/Tbl11!C12</f>
        <v>860.7531164221685</v>
      </c>
      <c r="AG13" s="35">
        <f aca="true" t="shared" si="10" ref="AG13:AG39">RANK(AF13,AF$12:AF$39)</f>
        <v>11</v>
      </c>
      <c r="AH13" s="32"/>
      <c r="AI13" s="2">
        <f>'Tbl 10'!M12/Tbl11!C12</f>
        <v>168.55489024845744</v>
      </c>
      <c r="AJ13" s="35">
        <f aca="true" t="shared" si="11" ref="AJ13:AJ39">RANK(AI13,AI$12:AI$39)</f>
        <v>22</v>
      </c>
      <c r="AK13" s="3"/>
      <c r="AL13" s="2">
        <f>('Tbl 10'!N12-'Tbl 10'!O12)/Tbl11!C12</f>
        <v>2335.469809330035</v>
      </c>
      <c r="AM13" s="35">
        <f aca="true" t="shared" si="12" ref="AM13:AM39">RANK(AL13,AL$12:AL$39)</f>
        <v>7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75</v>
      </c>
      <c r="B14" s="2">
        <f>+E14+H14+K14+N14+Q14+T14+W14+Z14+AC14+AF14+AI14+AL14</f>
        <v>13355.568809959215</v>
      </c>
      <c r="C14" s="35">
        <f t="shared" si="0"/>
        <v>5</v>
      </c>
      <c r="D14" s="35"/>
      <c r="E14" s="2">
        <f>'Tbl 10'!C13/Tbl11!C13</f>
        <v>668.9990642815789</v>
      </c>
      <c r="F14" s="35">
        <f t="shared" si="1"/>
        <v>1</v>
      </c>
      <c r="G14" s="35"/>
      <c r="H14" s="2">
        <f>'Tbl 10'!D13/Tbl11!C13</f>
        <v>1098.8530022729387</v>
      </c>
      <c r="I14" s="35">
        <f t="shared" si="2"/>
        <v>2</v>
      </c>
      <c r="J14" s="35"/>
      <c r="K14" s="2">
        <f>'Tbl 10'!E13/Tbl11!C13</f>
        <v>4562.864080638333</v>
      </c>
      <c r="L14" s="35">
        <f t="shared" si="3"/>
        <v>19</v>
      </c>
      <c r="M14" s="35"/>
      <c r="N14" s="2">
        <f>'Tbl 10'!F13/Tbl11!C13</f>
        <v>285.5942496645007</v>
      </c>
      <c r="O14" s="35">
        <f t="shared" si="4"/>
        <v>11</v>
      </c>
      <c r="P14" s="35"/>
      <c r="Q14" s="2">
        <f>'Tbl 10'!G13/Tbl11!C13</f>
        <v>738.5941023775355</v>
      </c>
      <c r="R14" s="35">
        <f t="shared" si="5"/>
        <v>1</v>
      </c>
      <c r="S14" s="35"/>
      <c r="T14" s="2">
        <f>'Tbl 10'!H13/Tbl11!C13</f>
        <v>1948.7384352198535</v>
      </c>
      <c r="U14" s="35">
        <f t="shared" si="6"/>
        <v>1</v>
      </c>
      <c r="V14" s="35"/>
      <c r="W14" s="2">
        <f>'Tbl 10'!I13/Tbl11!C13</f>
        <v>172.19577642186917</v>
      </c>
      <c r="X14" s="35">
        <f t="shared" si="7"/>
        <v>3</v>
      </c>
      <c r="Y14" s="32"/>
      <c r="Z14" s="2">
        <f>'Tbl 10'!J13/Tbl11!C13</f>
        <v>17.906091400103097</v>
      </c>
      <c r="AA14" s="35">
        <f t="shared" si="8"/>
        <v>20</v>
      </c>
      <c r="AB14" s="32"/>
      <c r="AC14" s="2">
        <f>'Tbl 10'!K13/Tbl11!C13</f>
        <v>438.1303090058912</v>
      </c>
      <c r="AD14" s="35">
        <f t="shared" si="9"/>
        <v>23</v>
      </c>
      <c r="AE14" s="32"/>
      <c r="AF14" s="2">
        <f>'Tbl 10'!L13/Tbl11!C13</f>
        <v>861.2323148387876</v>
      </c>
      <c r="AG14" s="35">
        <f t="shared" si="10"/>
        <v>10</v>
      </c>
      <c r="AH14" s="32"/>
      <c r="AI14" s="2">
        <f>'Tbl 10'!M13/Tbl11!C13</f>
        <v>242.531027853812</v>
      </c>
      <c r="AJ14" s="35">
        <f t="shared" si="11"/>
        <v>10</v>
      </c>
      <c r="AK14" s="3"/>
      <c r="AL14" s="2">
        <f>('Tbl 10'!N13-'Tbl 10'!O13)/Tbl11!C13</f>
        <v>2319.9303559840105</v>
      </c>
      <c r="AM14" s="35">
        <f t="shared" si="12"/>
        <v>8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54</v>
      </c>
      <c r="B15" s="2">
        <f>+E15+H15+K15+N15+Q15+T15+W15+Z15+AC15+AF15+AI15+AL15</f>
        <v>12161.266447393718</v>
      </c>
      <c r="C15" s="35">
        <f t="shared" si="0"/>
        <v>9</v>
      </c>
      <c r="D15" s="35"/>
      <c r="E15" s="2">
        <f>'Tbl 10'!C14/Tbl11!C14</f>
        <v>396.2546059643425</v>
      </c>
      <c r="F15" s="35">
        <f t="shared" si="1"/>
        <v>4</v>
      </c>
      <c r="G15" s="35"/>
      <c r="H15" s="2">
        <f>'Tbl 10'!D14/Tbl11!C14</f>
        <v>813.5545972880747</v>
      </c>
      <c r="I15" s="35">
        <f t="shared" si="2"/>
        <v>16</v>
      </c>
      <c r="J15" s="35"/>
      <c r="K15" s="2">
        <f>'Tbl 10'!E14/Tbl11!C14</f>
        <v>4480.049639589809</v>
      </c>
      <c r="L15" s="35">
        <f t="shared" si="3"/>
        <v>21</v>
      </c>
      <c r="M15" s="35"/>
      <c r="N15" s="2">
        <f>'Tbl 10'!F14/Tbl11!C14</f>
        <v>453.9392612946766</v>
      </c>
      <c r="O15" s="35">
        <f t="shared" si="4"/>
        <v>1</v>
      </c>
      <c r="P15" s="35"/>
      <c r="Q15" s="2">
        <f>'Tbl 10'!G14/Tbl11!C14</f>
        <v>132.9912320398793</v>
      </c>
      <c r="R15" s="35">
        <f t="shared" si="5"/>
        <v>12</v>
      </c>
      <c r="S15" s="35"/>
      <c r="T15" s="2">
        <f>'Tbl 10'!H14/Tbl11!C14</f>
        <v>1409.1247732092627</v>
      </c>
      <c r="U15" s="35">
        <f t="shared" si="6"/>
        <v>8</v>
      </c>
      <c r="V15" s="35"/>
      <c r="W15" s="2">
        <f>'Tbl 10'!I14/Tbl11!C14</f>
        <v>86.453142731506</v>
      </c>
      <c r="X15" s="35">
        <f t="shared" si="7"/>
        <v>10</v>
      </c>
      <c r="Y15" s="32"/>
      <c r="Z15" s="2">
        <f>'Tbl 10'!J14/Tbl11!C14</f>
        <v>136.1822637368488</v>
      </c>
      <c r="AA15" s="35">
        <f t="shared" si="8"/>
        <v>1</v>
      </c>
      <c r="AB15" s="3"/>
      <c r="AC15" s="2">
        <f>'Tbl 10'!K14/Tbl11!C14</f>
        <v>469.71015626155406</v>
      </c>
      <c r="AD15" s="35">
        <f t="shared" si="9"/>
        <v>20</v>
      </c>
      <c r="AE15" s="3"/>
      <c r="AF15" s="2">
        <f>'Tbl 10'!L14/Tbl11!C14</f>
        <v>862.198647685359</v>
      </c>
      <c r="AG15" s="35">
        <f t="shared" si="10"/>
        <v>9</v>
      </c>
      <c r="AH15" s="32"/>
      <c r="AI15" s="2">
        <f>'Tbl 10'!M14/Tbl11!C14</f>
        <v>272.75095857969495</v>
      </c>
      <c r="AJ15" s="35">
        <f t="shared" si="11"/>
        <v>7</v>
      </c>
      <c r="AK15" s="3"/>
      <c r="AL15" s="2">
        <f>('Tbl 10'!N14-'Tbl 10'!O14)/Tbl11!C14</f>
        <v>2648.0571690127117</v>
      </c>
      <c r="AM15" s="35">
        <f t="shared" si="12"/>
        <v>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55</v>
      </c>
      <c r="B16" s="2">
        <f>+E16+H16+K16+N16+Q16+T16+W16+Z16+AC16+AF16+AI16+AL16</f>
        <v>11359.269132343989</v>
      </c>
      <c r="C16" s="35">
        <f t="shared" si="0"/>
        <v>15</v>
      </c>
      <c r="D16" s="35"/>
      <c r="E16" s="2">
        <f>'Tbl 10'!C15/Tbl11!C15</f>
        <v>275.33935095713434</v>
      </c>
      <c r="F16" s="35">
        <f t="shared" si="1"/>
        <v>15</v>
      </c>
      <c r="G16" s="35"/>
      <c r="H16" s="2">
        <f>'Tbl 10'!D15/Tbl11!C15</f>
        <v>675.1793372457935</v>
      </c>
      <c r="I16" s="35">
        <f t="shared" si="2"/>
        <v>21</v>
      </c>
      <c r="J16" s="35"/>
      <c r="K16" s="2">
        <f>'Tbl 10'!E15/Tbl11!C15</f>
        <v>4908.091189872519</v>
      </c>
      <c r="L16" s="35">
        <f t="shared" si="3"/>
        <v>9</v>
      </c>
      <c r="M16" s="35"/>
      <c r="N16" s="2">
        <f>'Tbl 10'!F15/Tbl11!C15</f>
        <v>153.6378976732091</v>
      </c>
      <c r="O16" s="35">
        <f t="shared" si="4"/>
        <v>24</v>
      </c>
      <c r="P16" s="35"/>
      <c r="Q16" s="2">
        <f>'Tbl 10'!G15/Tbl11!C15</f>
        <v>51.94983599581569</v>
      </c>
      <c r="R16" s="35">
        <f t="shared" si="5"/>
        <v>23</v>
      </c>
      <c r="S16" s="35"/>
      <c r="T16" s="2">
        <f>'Tbl 10'!H15/Tbl11!C15</f>
        <v>1387.3099566792553</v>
      </c>
      <c r="U16" s="35">
        <f t="shared" si="6"/>
        <v>10</v>
      </c>
      <c r="V16" s="35"/>
      <c r="W16" s="2">
        <f>'Tbl 10'!I15/Tbl11!C15</f>
        <v>69.88112563016023</v>
      </c>
      <c r="X16" s="35">
        <f t="shared" si="7"/>
        <v>15</v>
      </c>
      <c r="Y16" s="32"/>
      <c r="Z16" s="2">
        <f>'Tbl 10'!J15/Tbl11!C15</f>
        <v>75.49213075418285</v>
      </c>
      <c r="AA16" s="35">
        <f t="shared" si="8"/>
        <v>17</v>
      </c>
      <c r="AB16" s="32"/>
      <c r="AC16" s="2">
        <f>'Tbl 10'!K15/Tbl11!C15</f>
        <v>751.7526728249501</v>
      </c>
      <c r="AD16" s="35">
        <f t="shared" si="9"/>
        <v>9</v>
      </c>
      <c r="AE16" s="32"/>
      <c r="AF16" s="2">
        <f>'Tbl 10'!L15/Tbl11!C15</f>
        <v>925.1220693486523</v>
      </c>
      <c r="AG16" s="35">
        <f t="shared" si="10"/>
        <v>5</v>
      </c>
      <c r="AH16" s="32"/>
      <c r="AI16" s="2">
        <f>'Tbl 10'!M15/Tbl11!C15</f>
        <v>188.47581544062461</v>
      </c>
      <c r="AJ16" s="35">
        <f t="shared" si="11"/>
        <v>20</v>
      </c>
      <c r="AK16" s="3"/>
      <c r="AL16" s="2">
        <f>('Tbl 10'!N15-'Tbl 10'!O15)/Tbl11!C15</f>
        <v>1897.037749921692</v>
      </c>
      <c r="AM16" s="35">
        <f t="shared" si="12"/>
        <v>23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5"/>
      <c r="F17" s="35"/>
      <c r="I17" s="35"/>
      <c r="L17" s="35"/>
      <c r="O17" s="35"/>
      <c r="R17" s="35"/>
      <c r="U17" s="35"/>
      <c r="X17" s="35"/>
      <c r="AA17" s="35"/>
      <c r="AD17" s="35"/>
      <c r="AG17" s="35"/>
      <c r="AJ17" s="35"/>
      <c r="AM17" s="35"/>
    </row>
    <row r="18" spans="1:52" ht="12.75">
      <c r="A18" s="3" t="s">
        <v>56</v>
      </c>
      <c r="B18" s="2">
        <f>+E18+H18+K18+N18+Q18+T18+W18+Z18+AC18+AF18+AI18+AL18</f>
        <v>10582.989569827465</v>
      </c>
      <c r="C18" s="35">
        <f t="shared" si="0"/>
        <v>24</v>
      </c>
      <c r="D18" s="35"/>
      <c r="E18" s="2">
        <f>'Tbl 10'!C17/Tbl11!C17</f>
        <v>306.01091010556667</v>
      </c>
      <c r="F18" s="35">
        <f t="shared" si="1"/>
        <v>8</v>
      </c>
      <c r="G18" s="35"/>
      <c r="H18" s="2">
        <f>'Tbl 10'!D17/Tbl11!C17</f>
        <v>771.6175454587731</v>
      </c>
      <c r="I18" s="35">
        <f t="shared" si="2"/>
        <v>20</v>
      </c>
      <c r="J18" s="35"/>
      <c r="K18" s="2">
        <f>'Tbl 10'!E17/Tbl11!C17</f>
        <v>4603.608689020137</v>
      </c>
      <c r="L18" s="35">
        <f t="shared" si="3"/>
        <v>17</v>
      </c>
      <c r="M18" s="35"/>
      <c r="N18" s="2">
        <f>'Tbl 10'!F17/Tbl11!C17</f>
        <v>158.14351485839185</v>
      </c>
      <c r="O18" s="35">
        <f t="shared" si="4"/>
        <v>23</v>
      </c>
      <c r="P18" s="35"/>
      <c r="Q18" s="2">
        <f>'Tbl 10'!G17/Tbl11!C17</f>
        <v>181.1275059294052</v>
      </c>
      <c r="R18" s="35">
        <f t="shared" si="5"/>
        <v>5</v>
      </c>
      <c r="S18" s="35"/>
      <c r="T18" s="2">
        <f>'Tbl 10'!H17/Tbl11!C17</f>
        <v>1028.7206957168767</v>
      </c>
      <c r="U18" s="35">
        <f t="shared" si="6"/>
        <v>22</v>
      </c>
      <c r="V18" s="35"/>
      <c r="W18" s="2">
        <f>'Tbl 10'!I17/Tbl11!C17</f>
        <v>110.9348667627773</v>
      </c>
      <c r="X18" s="35">
        <f t="shared" si="7"/>
        <v>7</v>
      </c>
      <c r="Y18" s="32"/>
      <c r="Z18" s="2">
        <f>'Tbl 10'!J17/Tbl11!C17</f>
        <v>107.0164758405804</v>
      </c>
      <c r="AA18" s="35">
        <f t="shared" si="8"/>
        <v>10</v>
      </c>
      <c r="AB18" s="3"/>
      <c r="AC18" s="2">
        <f>'Tbl 10'!K17/Tbl11!C17</f>
        <v>645.6287345951729</v>
      </c>
      <c r="AD18" s="35">
        <f t="shared" si="9"/>
        <v>14</v>
      </c>
      <c r="AE18" s="32"/>
      <c r="AF18" s="2">
        <f>'Tbl 10'!L17/Tbl11!C17</f>
        <v>661.2896247035297</v>
      </c>
      <c r="AG18" s="35">
        <f t="shared" si="10"/>
        <v>24</v>
      </c>
      <c r="AH18" s="32"/>
      <c r="AI18" s="2">
        <f>'Tbl 10'!M17/Tbl11!C17</f>
        <v>132.70863600427847</v>
      </c>
      <c r="AJ18" s="35">
        <f t="shared" si="11"/>
        <v>24</v>
      </c>
      <c r="AK18" s="3"/>
      <c r="AL18" s="2">
        <f>('Tbl 10'!N17-'Tbl 10'!O17)/Tbl11!C17</f>
        <v>1876.1823708319766</v>
      </c>
      <c r="AM18" s="35">
        <f t="shared" si="12"/>
        <v>24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57</v>
      </c>
      <c r="B19" s="2">
        <f>+E19+H19+K19+N19+Q19+T19+W19+Z19+AC19+AF19+AI19+AL19</f>
        <v>11319.651412027117</v>
      </c>
      <c r="C19" s="35">
        <f t="shared" si="0"/>
        <v>17</v>
      </c>
      <c r="D19" s="35"/>
      <c r="E19" s="2">
        <f>'Tbl 10'!C18/Tbl11!C18</f>
        <v>206.13733098903654</v>
      </c>
      <c r="F19" s="35">
        <f t="shared" si="1"/>
        <v>23</v>
      </c>
      <c r="G19" s="35"/>
      <c r="H19" s="2">
        <f>'Tbl 10'!D18/Tbl11!C18</f>
        <v>864.0882202718707</v>
      </c>
      <c r="I19" s="35">
        <f t="shared" si="2"/>
        <v>11</v>
      </c>
      <c r="J19" s="35"/>
      <c r="K19" s="2">
        <f>'Tbl 10'!E18/Tbl11!C18</f>
        <v>4563.232898379094</v>
      </c>
      <c r="L19" s="35">
        <f t="shared" si="3"/>
        <v>18</v>
      </c>
      <c r="M19" s="35"/>
      <c r="N19" s="2">
        <f>'Tbl 10'!F18/Tbl11!C18</f>
        <v>330.57061261706355</v>
      </c>
      <c r="O19" s="35">
        <f t="shared" si="4"/>
        <v>6</v>
      </c>
      <c r="P19" s="35"/>
      <c r="Q19" s="2">
        <f>'Tbl 10'!G18/Tbl11!C18</f>
        <v>78.49607524030253</v>
      </c>
      <c r="R19" s="35">
        <f t="shared" si="5"/>
        <v>18</v>
      </c>
      <c r="S19" s="35"/>
      <c r="T19" s="2">
        <f>'Tbl 10'!H18/Tbl11!C18</f>
        <v>1116.511369960549</v>
      </c>
      <c r="U19" s="35">
        <f t="shared" si="6"/>
        <v>19</v>
      </c>
      <c r="V19" s="35"/>
      <c r="W19" s="2">
        <f>'Tbl 10'!I18/Tbl11!C18</f>
        <v>48.20829634042677</v>
      </c>
      <c r="X19" s="35">
        <f t="shared" si="7"/>
        <v>21</v>
      </c>
      <c r="Y19" s="32"/>
      <c r="Z19" s="2">
        <f>'Tbl 10'!J18/Tbl11!C18</f>
        <v>115.64180210550789</v>
      </c>
      <c r="AA19" s="35">
        <f t="shared" si="8"/>
        <v>7</v>
      </c>
      <c r="AB19" s="3"/>
      <c r="AC19" s="2">
        <f>'Tbl 10'!K18/Tbl11!C18</f>
        <v>703.9147509063565</v>
      </c>
      <c r="AD19" s="35">
        <f t="shared" si="9"/>
        <v>11</v>
      </c>
      <c r="AE19" s="3"/>
      <c r="AF19" s="2">
        <f>'Tbl 10'!L18/Tbl11!C18</f>
        <v>916.5826993076091</v>
      </c>
      <c r="AG19" s="35">
        <f t="shared" si="10"/>
        <v>7</v>
      </c>
      <c r="AH19" s="32"/>
      <c r="AI19" s="2">
        <f>'Tbl 10'!M18/Tbl11!C18</f>
        <v>250.7155573638286</v>
      </c>
      <c r="AJ19" s="35">
        <f t="shared" si="11"/>
        <v>9</v>
      </c>
      <c r="AK19" s="3"/>
      <c r="AL19" s="2">
        <f>('Tbl 10'!N18-'Tbl 10'!O18)/Tbl11!C18</f>
        <v>2125.551798545471</v>
      </c>
      <c r="AM19" s="35">
        <f t="shared" si="12"/>
        <v>14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58</v>
      </c>
      <c r="B20" s="2">
        <f>+E20+H20+K20+N20+Q20+T20+W20+Z20+AC20+AF20+AI20+AL20</f>
        <v>10955.593541648403</v>
      </c>
      <c r="C20" s="35">
        <f t="shared" si="0"/>
        <v>20</v>
      </c>
      <c r="D20" s="35"/>
      <c r="E20" s="2">
        <f>'Tbl 10'!C19/Tbl11!C19</f>
        <v>283.0472466807381</v>
      </c>
      <c r="F20" s="35">
        <f t="shared" si="1"/>
        <v>12</v>
      </c>
      <c r="G20" s="35"/>
      <c r="H20" s="2">
        <f>'Tbl 10'!D19/Tbl11!C19</f>
        <v>870.9107662695299</v>
      </c>
      <c r="I20" s="35">
        <f t="shared" si="2"/>
        <v>10</v>
      </c>
      <c r="J20" s="35"/>
      <c r="K20" s="2">
        <f>'Tbl 10'!E19/Tbl11!C19</f>
        <v>4363.28967801285</v>
      </c>
      <c r="L20" s="35">
        <f t="shared" si="3"/>
        <v>24</v>
      </c>
      <c r="M20" s="35"/>
      <c r="N20" s="2">
        <f>'Tbl 10'!F19/Tbl11!C19</f>
        <v>176.27054978493706</v>
      </c>
      <c r="O20" s="35">
        <f t="shared" si="4"/>
        <v>20</v>
      </c>
      <c r="P20" s="35"/>
      <c r="Q20" s="2">
        <f>'Tbl 10'!G19/Tbl11!C19</f>
        <v>127.95461993707842</v>
      </c>
      <c r="R20" s="35">
        <f t="shared" si="5"/>
        <v>13</v>
      </c>
      <c r="S20" s="35"/>
      <c r="T20" s="2">
        <f>'Tbl 10'!H19/Tbl11!C19</f>
        <v>1391.1169271617186</v>
      </c>
      <c r="U20" s="35">
        <f t="shared" si="6"/>
        <v>9</v>
      </c>
      <c r="V20" s="35"/>
      <c r="W20" s="2">
        <f>'Tbl 10'!I19/Tbl11!C19</f>
        <v>67.58604533402504</v>
      </c>
      <c r="X20" s="35">
        <f t="shared" si="7"/>
        <v>17</v>
      </c>
      <c r="Y20" s="32"/>
      <c r="Z20" s="2">
        <f>'Tbl 10'!J19/Tbl11!C19</f>
        <v>96.89641797715078</v>
      </c>
      <c r="AA20" s="35">
        <f t="shared" si="8"/>
        <v>13</v>
      </c>
      <c r="AB20" s="32"/>
      <c r="AC20" s="2">
        <f>'Tbl 10'!K19/Tbl11!C19</f>
        <v>567.9610043913486</v>
      </c>
      <c r="AD20" s="35">
        <f t="shared" si="9"/>
        <v>17</v>
      </c>
      <c r="AE20" s="32"/>
      <c r="AF20" s="2">
        <f>'Tbl 10'!L19/Tbl11!C19</f>
        <v>719.1252337247688</v>
      </c>
      <c r="AG20" s="35">
        <f t="shared" si="10"/>
        <v>23</v>
      </c>
      <c r="AH20" s="32"/>
      <c r="AI20" s="2">
        <f>'Tbl 10'!M19/Tbl11!C19</f>
        <v>234.9243899734025</v>
      </c>
      <c r="AJ20" s="35">
        <f t="shared" si="11"/>
        <v>13</v>
      </c>
      <c r="AK20" s="3"/>
      <c r="AL20" s="2">
        <f>('Tbl 10'!N19-'Tbl 10'!O19)/Tbl11!C19</f>
        <v>2056.510662400853</v>
      </c>
      <c r="AM20" s="35">
        <f t="shared" si="12"/>
        <v>20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59</v>
      </c>
      <c r="B21" s="2">
        <f>+E21+H21+K21+N21+Q21+T21+W21+Z21+AC21+AF21+AI21+AL21</f>
        <v>11440.687320406294</v>
      </c>
      <c r="C21" s="35">
        <f t="shared" si="0"/>
        <v>14</v>
      </c>
      <c r="D21" s="35"/>
      <c r="E21" s="2">
        <f>'Tbl 10'!C20/Tbl11!C20</f>
        <v>319.2833095267822</v>
      </c>
      <c r="F21" s="35">
        <f t="shared" si="1"/>
        <v>6</v>
      </c>
      <c r="G21" s="35"/>
      <c r="H21" s="2">
        <f>'Tbl 10'!D20/Tbl11!C20</f>
        <v>790.9092837171531</v>
      </c>
      <c r="I21" s="35">
        <f t="shared" si="2"/>
        <v>18</v>
      </c>
      <c r="J21" s="35"/>
      <c r="K21" s="2">
        <f>'Tbl 10'!E20/Tbl11!C20</f>
        <v>4773.021629002261</v>
      </c>
      <c r="L21" s="35">
        <f t="shared" si="3"/>
        <v>10</v>
      </c>
      <c r="M21" s="35"/>
      <c r="N21" s="2">
        <f>'Tbl 10'!F20/Tbl11!C20</f>
        <v>231.40786674543426</v>
      </c>
      <c r="O21" s="35">
        <f t="shared" si="4"/>
        <v>15</v>
      </c>
      <c r="P21" s="35"/>
      <c r="Q21" s="2">
        <f>'Tbl 10'!G20/Tbl11!C20</f>
        <v>88.54304568270246</v>
      </c>
      <c r="R21" s="35">
        <f t="shared" si="5"/>
        <v>17</v>
      </c>
      <c r="S21" s="35"/>
      <c r="T21" s="2">
        <f>'Tbl 10'!H20/Tbl11!C20</f>
        <v>1177.4553592984048</v>
      </c>
      <c r="U21" s="35">
        <f t="shared" si="6"/>
        <v>16</v>
      </c>
      <c r="V21" s="35"/>
      <c r="W21" s="2">
        <f>'Tbl 10'!I20/Tbl11!C20</f>
        <v>114.66069675096429</v>
      </c>
      <c r="X21" s="35">
        <f t="shared" si="7"/>
        <v>6</v>
      </c>
      <c r="Y21" s="32"/>
      <c r="Z21" s="2">
        <f>'Tbl 10'!J20/Tbl11!C20</f>
        <v>99.69479092536312</v>
      </c>
      <c r="AA21" s="35">
        <f t="shared" si="8"/>
        <v>12</v>
      </c>
      <c r="AB21" s="3"/>
      <c r="AC21" s="2">
        <f>'Tbl 10'!K20/Tbl11!C20</f>
        <v>810.118879232491</v>
      </c>
      <c r="AD21" s="35">
        <f t="shared" si="9"/>
        <v>6</v>
      </c>
      <c r="AE21" s="3"/>
      <c r="AF21" s="2">
        <f>'Tbl 10'!L20/Tbl11!C20</f>
        <v>935.0787418362642</v>
      </c>
      <c r="AG21" s="35">
        <f t="shared" si="10"/>
        <v>4</v>
      </c>
      <c r="AH21" s="32"/>
      <c r="AI21" s="2">
        <f>'Tbl 10'!M20/Tbl11!C20</f>
        <v>198.6014733573303</v>
      </c>
      <c r="AJ21" s="35">
        <f t="shared" si="11"/>
        <v>17</v>
      </c>
      <c r="AK21" s="3"/>
      <c r="AL21" s="2">
        <f>('Tbl 10'!N20-'Tbl 10'!O20)/Tbl11!C20</f>
        <v>1901.9122443311444</v>
      </c>
      <c r="AM21" s="35">
        <f t="shared" si="12"/>
        <v>22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60</v>
      </c>
      <c r="B22" s="2">
        <f>+E22+H22+K22+N22+Q22+T22+W22+Z22+AC22+AF22+AI22+AL22</f>
        <v>11526.414009147018</v>
      </c>
      <c r="C22" s="35">
        <f t="shared" si="0"/>
        <v>12</v>
      </c>
      <c r="D22" s="35"/>
      <c r="E22" s="2">
        <f>'Tbl 10'!C21/Tbl11!C21</f>
        <v>295.335324807957</v>
      </c>
      <c r="F22" s="35">
        <f t="shared" si="1"/>
        <v>9</v>
      </c>
      <c r="G22" s="35"/>
      <c r="H22" s="2">
        <f>'Tbl 10'!D21/Tbl11!C21</f>
        <v>1025.1656387371788</v>
      </c>
      <c r="I22" s="35">
        <f t="shared" si="2"/>
        <v>4</v>
      </c>
      <c r="J22" s="35"/>
      <c r="K22" s="2">
        <f>'Tbl 10'!E21/Tbl11!C21</f>
        <v>4741.5368633719645</v>
      </c>
      <c r="L22" s="35">
        <f t="shared" si="3"/>
        <v>11</v>
      </c>
      <c r="M22" s="35"/>
      <c r="N22" s="2">
        <f>'Tbl 10'!F21/Tbl11!C21</f>
        <v>238.85296834065986</v>
      </c>
      <c r="O22" s="35">
        <f t="shared" si="4"/>
        <v>14</v>
      </c>
      <c r="P22" s="35"/>
      <c r="Q22" s="2">
        <f>'Tbl 10'!G21/Tbl11!C21</f>
        <v>161.11068114204517</v>
      </c>
      <c r="R22" s="35">
        <f t="shared" si="5"/>
        <v>8</v>
      </c>
      <c r="S22" s="35"/>
      <c r="T22" s="2">
        <f>'Tbl 10'!H21/Tbl11!C21</f>
        <v>1128.304247147107</v>
      </c>
      <c r="U22" s="35">
        <f t="shared" si="6"/>
        <v>18</v>
      </c>
      <c r="V22" s="35"/>
      <c r="W22" s="2">
        <f>'Tbl 10'!I21/Tbl11!C21</f>
        <v>87.44979574619246</v>
      </c>
      <c r="X22" s="35">
        <f t="shared" si="7"/>
        <v>9</v>
      </c>
      <c r="Y22" s="3"/>
      <c r="Z22" s="2">
        <f>'Tbl 10'!J21/Tbl11!C21</f>
        <v>93.81732605124107</v>
      </c>
      <c r="AA22" s="35">
        <f t="shared" si="8"/>
        <v>14</v>
      </c>
      <c r="AB22" s="32"/>
      <c r="AC22" s="2">
        <f>'Tbl 10'!K21/Tbl11!C21</f>
        <v>658.205867856667</v>
      </c>
      <c r="AD22" s="35">
        <f t="shared" si="9"/>
        <v>12</v>
      </c>
      <c r="AE22" s="32"/>
      <c r="AF22" s="2">
        <f>'Tbl 10'!L21/Tbl11!C21</f>
        <v>829.9956085431376</v>
      </c>
      <c r="AG22" s="35">
        <f t="shared" si="10"/>
        <v>15</v>
      </c>
      <c r="AH22" s="32"/>
      <c r="AI22" s="2">
        <f>'Tbl 10'!M21/Tbl11!C21</f>
        <v>182.94332622885307</v>
      </c>
      <c r="AJ22" s="35">
        <f t="shared" si="11"/>
        <v>21</v>
      </c>
      <c r="AK22" s="3"/>
      <c r="AL22" s="2">
        <f>('Tbl 10'!N21-'Tbl 10'!O21)/Tbl11!C21</f>
        <v>2083.6963611740157</v>
      </c>
      <c r="AM22" s="35">
        <f t="shared" si="12"/>
        <v>18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5"/>
      <c r="D23" s="35"/>
      <c r="E23" s="2"/>
      <c r="F23" s="35"/>
      <c r="G23" s="35"/>
      <c r="H23" s="2"/>
      <c r="I23" s="35"/>
      <c r="J23" s="35"/>
      <c r="K23" s="2"/>
      <c r="L23" s="35"/>
      <c r="M23" s="35"/>
      <c r="N23" s="2"/>
      <c r="O23" s="35"/>
      <c r="P23" s="35"/>
      <c r="Q23" s="2"/>
      <c r="R23" s="35"/>
      <c r="S23" s="35"/>
      <c r="T23" s="2"/>
      <c r="U23" s="35"/>
      <c r="V23" s="35"/>
      <c r="W23" s="2"/>
      <c r="X23" s="35"/>
      <c r="Y23" s="3"/>
      <c r="Z23" s="2"/>
      <c r="AA23" s="35"/>
      <c r="AB23" s="32"/>
      <c r="AC23" s="2"/>
      <c r="AD23" s="35"/>
      <c r="AE23" s="32"/>
      <c r="AF23" s="2"/>
      <c r="AG23" s="35"/>
      <c r="AH23" s="32"/>
      <c r="AI23" s="2"/>
      <c r="AJ23" s="35"/>
      <c r="AK23" s="3"/>
      <c r="AL23" s="2"/>
      <c r="AM23" s="35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61</v>
      </c>
      <c r="B24" s="2">
        <f>+E24+H24+K24+N24+Q24+T24+W24+Z24+AC24+AF24+AI24+AL24</f>
        <v>10954.340800632166</v>
      </c>
      <c r="C24" s="35">
        <f t="shared" si="0"/>
        <v>22</v>
      </c>
      <c r="D24" s="35"/>
      <c r="E24" s="2">
        <f>'Tbl 10'!C23/Tbl11!C23</f>
        <v>225.97713319938777</v>
      </c>
      <c r="F24" s="35">
        <f t="shared" si="1"/>
        <v>22</v>
      </c>
      <c r="G24" s="35"/>
      <c r="H24" s="2">
        <f>'Tbl 10'!D23/Tbl11!C23</f>
        <v>790.0573579487383</v>
      </c>
      <c r="I24" s="35">
        <f t="shared" si="2"/>
        <v>19</v>
      </c>
      <c r="J24" s="35"/>
      <c r="K24" s="2">
        <f>'Tbl 10'!E23/Tbl11!C23</f>
        <v>4708.311575738237</v>
      </c>
      <c r="L24" s="35">
        <f t="shared" si="3"/>
        <v>14</v>
      </c>
      <c r="M24" s="35"/>
      <c r="N24" s="2">
        <f>'Tbl 10'!F23/Tbl11!C23</f>
        <v>250.7894939151157</v>
      </c>
      <c r="O24" s="35">
        <f t="shared" si="4"/>
        <v>13</v>
      </c>
      <c r="P24" s="35"/>
      <c r="Q24" s="2">
        <f>'Tbl 10'!G23/Tbl11!C23</f>
        <v>40.072040692196076</v>
      </c>
      <c r="R24" s="35">
        <f t="shared" si="5"/>
        <v>24</v>
      </c>
      <c r="S24" s="35"/>
      <c r="T24" s="2">
        <f>'Tbl 10'!H23/Tbl11!C23</f>
        <v>1097.749356363328</v>
      </c>
      <c r="U24" s="35">
        <f t="shared" si="6"/>
        <v>20</v>
      </c>
      <c r="V24" s="35"/>
      <c r="W24" s="2">
        <f>'Tbl 10'!I23/Tbl11!C23</f>
        <v>69.64817478400032</v>
      </c>
      <c r="X24" s="35">
        <f t="shared" si="7"/>
        <v>16</v>
      </c>
      <c r="Y24" s="3"/>
      <c r="Z24" s="2">
        <f>'Tbl 10'!J23/Tbl11!C23</f>
        <v>128.9990462610742</v>
      </c>
      <c r="AA24" s="35">
        <f t="shared" si="8"/>
        <v>3</v>
      </c>
      <c r="AB24" s="3"/>
      <c r="AC24" s="2">
        <f>'Tbl 10'!K23/Tbl11!C23</f>
        <v>409.83751539293746</v>
      </c>
      <c r="AD24" s="35">
        <f t="shared" si="9"/>
        <v>24</v>
      </c>
      <c r="AE24" s="32"/>
      <c r="AF24" s="2">
        <f>'Tbl 10'!L23/Tbl11!C23</f>
        <v>859.6450057084741</v>
      </c>
      <c r="AG24" s="35">
        <f t="shared" si="10"/>
        <v>14</v>
      </c>
      <c r="AH24" s="32"/>
      <c r="AI24" s="2">
        <f>'Tbl 10'!M23/Tbl11!C23</f>
        <v>275.1040973880616</v>
      </c>
      <c r="AJ24" s="35">
        <f t="shared" si="11"/>
        <v>6</v>
      </c>
      <c r="AK24" s="3"/>
      <c r="AL24" s="2">
        <f>('Tbl 10'!N23-'Tbl 10'!O23)/Tbl11!C23</f>
        <v>2098.1500032406175</v>
      </c>
      <c r="AM24" s="35">
        <f t="shared" si="12"/>
        <v>16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62</v>
      </c>
      <c r="B25" s="2">
        <f>+E25+H25+K25+N25+Q25+T25+W25+Z25+AC25+AF25+AI25+AL25</f>
        <v>12019.619294736107</v>
      </c>
      <c r="C25" s="35">
        <f t="shared" si="0"/>
        <v>10</v>
      </c>
      <c r="D25" s="35"/>
      <c r="E25" s="2">
        <f>'Tbl 10'!C24/Tbl11!C24</f>
        <v>263.28995138517365</v>
      </c>
      <c r="F25" s="35">
        <f t="shared" si="1"/>
        <v>16</v>
      </c>
      <c r="G25" s="35"/>
      <c r="H25" s="2">
        <f>'Tbl 10'!D24/Tbl11!C24</f>
        <v>623.1500732711497</v>
      </c>
      <c r="I25" s="35">
        <f t="shared" si="2"/>
        <v>24</v>
      </c>
      <c r="J25" s="35"/>
      <c r="K25" s="2">
        <f>'Tbl 10'!E24/Tbl11!C24</f>
        <v>5216.416524388825</v>
      </c>
      <c r="L25" s="35">
        <f t="shared" si="3"/>
        <v>6</v>
      </c>
      <c r="M25" s="35"/>
      <c r="N25" s="2">
        <f>'Tbl 10'!F24/Tbl11!C24</f>
        <v>168.53273243236953</v>
      </c>
      <c r="O25" s="35">
        <f t="shared" si="4"/>
        <v>21</v>
      </c>
      <c r="P25" s="35"/>
      <c r="Q25" s="2">
        <f>'Tbl 10'!G24/Tbl11!C24</f>
        <v>116.86340862040889</v>
      </c>
      <c r="R25" s="35">
        <f t="shared" si="5"/>
        <v>15</v>
      </c>
      <c r="S25" s="35"/>
      <c r="T25" s="2">
        <f>'Tbl 10'!H24/Tbl11!C24</f>
        <v>937.0677025423927</v>
      </c>
      <c r="U25" s="35">
        <f t="shared" si="6"/>
        <v>24</v>
      </c>
      <c r="V25" s="35"/>
      <c r="W25" s="2">
        <f>'Tbl 10'!I24/Tbl11!C24</f>
        <v>179.3831034402549</v>
      </c>
      <c r="X25" s="35">
        <f t="shared" si="7"/>
        <v>2</v>
      </c>
      <c r="Y25" s="32"/>
      <c r="Z25" s="2">
        <f>'Tbl 10'!J24/Tbl11!C24</f>
        <v>111.35683747761158</v>
      </c>
      <c r="AA25" s="35">
        <f t="shared" si="8"/>
        <v>9</v>
      </c>
      <c r="AB25" s="3"/>
      <c r="AC25" s="2">
        <f>'Tbl 10'!K24/Tbl11!C24</f>
        <v>972.3641134190876</v>
      </c>
      <c r="AD25" s="35">
        <f t="shared" si="9"/>
        <v>2</v>
      </c>
      <c r="AE25" s="32"/>
      <c r="AF25" s="2">
        <f>'Tbl 10'!L24/Tbl11!C24</f>
        <v>959.1249214951965</v>
      </c>
      <c r="AG25" s="35">
        <f t="shared" si="10"/>
        <v>3</v>
      </c>
      <c r="AH25" s="32"/>
      <c r="AI25" s="2">
        <f>'Tbl 10'!M24/Tbl11!C24</f>
        <v>192.1123049010258</v>
      </c>
      <c r="AJ25" s="35">
        <f t="shared" si="11"/>
        <v>18</v>
      </c>
      <c r="AK25" s="3"/>
      <c r="AL25" s="2">
        <f>('Tbl 10'!N24-'Tbl 10'!O24)/Tbl11!C24</f>
        <v>2279.95762136261</v>
      </c>
      <c r="AM25" s="35">
        <f t="shared" si="12"/>
        <v>10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63</v>
      </c>
      <c r="B26" s="2">
        <f>+E26+H26+K26+N26+Q26+T26+W26+Z26+AC26+AF26+AI26+AL26</f>
        <v>11088.403342218948</v>
      </c>
      <c r="C26" s="35">
        <f t="shared" si="0"/>
        <v>18</v>
      </c>
      <c r="D26" s="35"/>
      <c r="E26" s="2">
        <f>'Tbl 10'!C25/Tbl11!C25</f>
        <v>285.8268241011093</v>
      </c>
      <c r="F26" s="35">
        <f t="shared" si="1"/>
        <v>11</v>
      </c>
      <c r="G26" s="35"/>
      <c r="H26" s="2">
        <f>'Tbl 10'!D25/Tbl11!C25</f>
        <v>666.5056316480053</v>
      </c>
      <c r="I26" s="35">
        <f t="shared" si="2"/>
        <v>22</v>
      </c>
      <c r="J26" s="35"/>
      <c r="K26" s="2">
        <f>'Tbl 10'!E25/Tbl11!C25</f>
        <v>4417.737472318886</v>
      </c>
      <c r="L26" s="35">
        <f t="shared" si="3"/>
        <v>22</v>
      </c>
      <c r="M26" s="35"/>
      <c r="N26" s="2">
        <f>'Tbl 10'!F25/Tbl11!C25</f>
        <v>212.4350288609643</v>
      </c>
      <c r="O26" s="35">
        <f t="shared" si="4"/>
        <v>16</v>
      </c>
      <c r="P26" s="35"/>
      <c r="Q26" s="2">
        <f>'Tbl 10'!G25/Tbl11!C25</f>
        <v>75.5461871372931</v>
      </c>
      <c r="R26" s="35">
        <f t="shared" si="5"/>
        <v>19</v>
      </c>
      <c r="S26" s="35"/>
      <c r="T26" s="2">
        <f>'Tbl 10'!H25/Tbl11!C25</f>
        <v>1184.256772861877</v>
      </c>
      <c r="U26" s="35">
        <f t="shared" si="6"/>
        <v>15</v>
      </c>
      <c r="V26" s="35"/>
      <c r="W26" s="2">
        <f>'Tbl 10'!I25/Tbl11!C25</f>
        <v>41.71826512672374</v>
      </c>
      <c r="X26" s="35">
        <f t="shared" si="7"/>
        <v>24</v>
      </c>
      <c r="Y26" s="32"/>
      <c r="Z26" s="2">
        <f>'Tbl 10'!J25/Tbl11!C25</f>
        <v>83.39995980728241</v>
      </c>
      <c r="AA26" s="35">
        <f t="shared" si="8"/>
        <v>16</v>
      </c>
      <c r="AB26" s="3"/>
      <c r="AC26" s="2">
        <f>'Tbl 10'!K25/Tbl11!C25</f>
        <v>724.8002336363779</v>
      </c>
      <c r="AD26" s="35">
        <f t="shared" si="9"/>
        <v>10</v>
      </c>
      <c r="AE26" s="3"/>
      <c r="AF26" s="2">
        <f>'Tbl 10'!L25/Tbl11!C25</f>
        <v>747.4953978041812</v>
      </c>
      <c r="AG26" s="35">
        <f t="shared" si="10"/>
        <v>21</v>
      </c>
      <c r="AH26" s="32"/>
      <c r="AI26" s="2">
        <f>'Tbl 10'!M25/Tbl11!C25</f>
        <v>286.7214123461656</v>
      </c>
      <c r="AJ26" s="35">
        <f t="shared" si="11"/>
        <v>5</v>
      </c>
      <c r="AK26" s="3"/>
      <c r="AL26" s="2">
        <f>('Tbl 10'!N25-'Tbl 10'!O25)/Tbl11!C25</f>
        <v>2361.9601565700837</v>
      </c>
      <c r="AM26" s="35">
        <f t="shared" si="12"/>
        <v>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64</v>
      </c>
      <c r="B27" s="2">
        <f>+E27+H27+K27+N27+Q27+T27+W27+Z27+AC27+AF27+AI27+AL27</f>
        <v>13180.584811220275</v>
      </c>
      <c r="C27" s="35">
        <f t="shared" si="0"/>
        <v>6</v>
      </c>
      <c r="D27" s="35"/>
      <c r="E27" s="2">
        <f>'Tbl 10'!C26/Tbl11!C26</f>
        <v>191.61999183762853</v>
      </c>
      <c r="F27" s="35">
        <f t="shared" si="1"/>
        <v>24</v>
      </c>
      <c r="G27" s="35"/>
      <c r="H27" s="2">
        <f>'Tbl 10'!D26/Tbl11!C26</f>
        <v>980.0700194105174</v>
      </c>
      <c r="I27" s="35">
        <f t="shared" si="2"/>
        <v>5</v>
      </c>
      <c r="J27" s="35"/>
      <c r="K27" s="2">
        <f>'Tbl 10'!E26/Tbl11!C26</f>
        <v>5669.216050407621</v>
      </c>
      <c r="L27" s="35">
        <f t="shared" si="3"/>
        <v>3</v>
      </c>
      <c r="M27" s="35"/>
      <c r="N27" s="2">
        <f>'Tbl 10'!F26/Tbl11!C26</f>
        <v>262.4071235603866</v>
      </c>
      <c r="O27" s="35">
        <f t="shared" si="4"/>
        <v>12</v>
      </c>
      <c r="P27" s="35"/>
      <c r="Q27" s="2">
        <f>'Tbl 10'!G26/Tbl11!C26</f>
        <v>56.99153064373239</v>
      </c>
      <c r="R27" s="35">
        <f t="shared" si="5"/>
        <v>22</v>
      </c>
      <c r="S27" s="35"/>
      <c r="T27" s="2">
        <f>'Tbl 10'!H26/Tbl11!C26</f>
        <v>1745.905108051881</v>
      </c>
      <c r="U27" s="35">
        <f t="shared" si="6"/>
        <v>2</v>
      </c>
      <c r="V27" s="35"/>
      <c r="W27" s="2">
        <f>'Tbl 10'!I26/Tbl11!C26</f>
        <v>48.95406177521625</v>
      </c>
      <c r="X27" s="35">
        <f t="shared" si="7"/>
        <v>20</v>
      </c>
      <c r="Y27" s="3"/>
      <c r="Z27" s="2">
        <f>'Tbl 10'!J26/Tbl11!C26</f>
        <v>115.88636386259344</v>
      </c>
      <c r="AA27" s="35">
        <f t="shared" si="8"/>
        <v>6</v>
      </c>
      <c r="AB27" s="3"/>
      <c r="AC27" s="2">
        <f>'Tbl 10'!K26/Tbl11!C26</f>
        <v>651.1723146295577</v>
      </c>
      <c r="AD27" s="35">
        <f t="shared" si="9"/>
        <v>13</v>
      </c>
      <c r="AE27" s="32"/>
      <c r="AF27" s="2">
        <f>'Tbl 10'!L26/Tbl11!C26</f>
        <v>860.2617334089846</v>
      </c>
      <c r="AG27" s="35">
        <f t="shared" si="10"/>
        <v>12</v>
      </c>
      <c r="AH27" s="32"/>
      <c r="AI27" s="2">
        <f>'Tbl 10'!M26/Tbl11!C26</f>
        <v>431.5485213167299</v>
      </c>
      <c r="AJ27" s="35">
        <f t="shared" si="11"/>
        <v>2</v>
      </c>
      <c r="AK27" s="3"/>
      <c r="AL27" s="2">
        <f>('Tbl 10'!N26-'Tbl 10'!O26)/Tbl11!C26</f>
        <v>2166.5519923154257</v>
      </c>
      <c r="AM27" s="35">
        <f t="shared" si="12"/>
        <v>12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65</v>
      </c>
      <c r="B28" s="2">
        <f>+E28+H28+K28+N28+Q28+T28+W28+Z28+AC28+AF28+AI28+AL28</f>
        <v>13724.12650431145</v>
      </c>
      <c r="C28" s="35">
        <f t="shared" si="0"/>
        <v>3</v>
      </c>
      <c r="D28" s="35"/>
      <c r="E28" s="2">
        <f>'Tbl 10'!C27/Tbl11!C27</f>
        <v>656.1026255653085</v>
      </c>
      <c r="F28" s="35">
        <f t="shared" si="1"/>
        <v>2</v>
      </c>
      <c r="G28" s="35"/>
      <c r="H28" s="2">
        <f>'Tbl 10'!D27/Tbl11!C27</f>
        <v>1165.8870713113572</v>
      </c>
      <c r="I28" s="35">
        <f t="shared" si="2"/>
        <v>1</v>
      </c>
      <c r="J28" s="35"/>
      <c r="K28" s="2">
        <f>'Tbl 10'!E27/Tbl11!C27</f>
        <v>5309.244724260012</v>
      </c>
      <c r="L28" s="35">
        <f t="shared" si="3"/>
        <v>5</v>
      </c>
      <c r="M28" s="35"/>
      <c r="N28" s="2">
        <f>'Tbl 10'!F27/Tbl11!C27</f>
        <v>311.69075242067584</v>
      </c>
      <c r="O28" s="35">
        <f t="shared" si="4"/>
        <v>8</v>
      </c>
      <c r="P28" s="35"/>
      <c r="Q28" s="2">
        <f>'Tbl 10'!G27/Tbl11!C27</f>
        <v>121.07714142072074</v>
      </c>
      <c r="R28" s="35">
        <f t="shared" si="5"/>
        <v>14</v>
      </c>
      <c r="S28" s="35"/>
      <c r="T28" s="2">
        <f>'Tbl 10'!H27/Tbl11!C27</f>
        <v>1457.5690987765468</v>
      </c>
      <c r="U28" s="35">
        <f t="shared" si="6"/>
        <v>7</v>
      </c>
      <c r="V28" s="35"/>
      <c r="W28" s="2">
        <f>'Tbl 10'!I27/Tbl11!C27</f>
        <v>99.43469668620206</v>
      </c>
      <c r="X28" s="35">
        <f t="shared" si="7"/>
        <v>8</v>
      </c>
      <c r="Y28" s="32"/>
      <c r="Z28" s="2">
        <f>'Tbl 10'!J27/Tbl11!C27</f>
        <v>1.62749973693431</v>
      </c>
      <c r="AA28" s="35">
        <f t="shared" si="8"/>
        <v>21</v>
      </c>
      <c r="AB28" s="3"/>
      <c r="AC28" s="2">
        <f>'Tbl 10'!K27/Tbl11!C27</f>
        <v>1007.4803378857214</v>
      </c>
      <c r="AD28" s="35">
        <f t="shared" si="9"/>
        <v>1</v>
      </c>
      <c r="AE28" s="3"/>
      <c r="AF28" s="2">
        <f>'Tbl 10'!L27/Tbl11!C27</f>
        <v>1104.6631127591954</v>
      </c>
      <c r="AG28" s="35">
        <f t="shared" si="10"/>
        <v>1</v>
      </c>
      <c r="AH28" s="32"/>
      <c r="AI28" s="2">
        <f>'Tbl 10'!M27/Tbl11!C27</f>
        <v>301.33527090485927</v>
      </c>
      <c r="AJ28" s="35">
        <f t="shared" si="11"/>
        <v>4</v>
      </c>
      <c r="AK28" s="3"/>
      <c r="AL28" s="2">
        <f>('Tbl 10'!N27-'Tbl 10'!O27)/Tbl11!C27</f>
        <v>2188.0141725839167</v>
      </c>
      <c r="AM28" s="35">
        <f t="shared" si="12"/>
        <v>11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5"/>
      <c r="D29" s="35"/>
      <c r="E29" s="2"/>
      <c r="F29" s="35"/>
      <c r="G29" s="35"/>
      <c r="H29" s="2"/>
      <c r="I29" s="35"/>
      <c r="J29" s="35"/>
      <c r="K29" s="2"/>
      <c r="L29" s="35"/>
      <c r="M29" s="35"/>
      <c r="N29" s="2"/>
      <c r="O29" s="35"/>
      <c r="P29" s="35"/>
      <c r="Q29" s="2"/>
      <c r="R29" s="35"/>
      <c r="S29" s="35"/>
      <c r="T29" s="2"/>
      <c r="U29" s="35"/>
      <c r="V29" s="35"/>
      <c r="W29" s="2"/>
      <c r="X29" s="35"/>
      <c r="Y29" s="32"/>
      <c r="Z29" s="2"/>
      <c r="AA29" s="35"/>
      <c r="AB29" s="3"/>
      <c r="AC29" s="2"/>
      <c r="AD29" s="35"/>
      <c r="AE29" s="3"/>
      <c r="AF29" s="2"/>
      <c r="AG29" s="35"/>
      <c r="AH29" s="32"/>
      <c r="AI29" s="2"/>
      <c r="AJ29" s="35"/>
      <c r="AK29" s="3"/>
      <c r="AL29" s="2"/>
      <c r="AM29" s="35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28" t="s">
        <v>151</v>
      </c>
      <c r="B30" s="2">
        <f>+E30+H30+K30+N30+Q30+T30+W30+Z30+AC30+AF30+AI30+AL30</f>
        <v>14159.040941539111</v>
      </c>
      <c r="C30" s="35">
        <f t="shared" si="0"/>
        <v>2</v>
      </c>
      <c r="D30" s="35"/>
      <c r="E30" s="2">
        <f>'Tbl 10'!C29/Tbl11!C29</f>
        <v>275.3534322095369</v>
      </c>
      <c r="F30" s="35">
        <f t="shared" si="1"/>
        <v>14</v>
      </c>
      <c r="G30" s="35"/>
      <c r="H30" s="2">
        <f>'Tbl 10'!D29/Tbl11!C29</f>
        <v>954.46736075919</v>
      </c>
      <c r="I30" s="35">
        <f t="shared" si="2"/>
        <v>6</v>
      </c>
      <c r="J30" s="35"/>
      <c r="K30" s="2">
        <f>'Tbl 10'!E29/Tbl11!C29</f>
        <v>6042.321857502861</v>
      </c>
      <c r="L30" s="35">
        <f t="shared" si="3"/>
        <v>2</v>
      </c>
      <c r="M30" s="35"/>
      <c r="N30" s="2">
        <f>'Tbl 10'!F29/Tbl11!C29</f>
        <v>197.43603795677345</v>
      </c>
      <c r="O30" s="35">
        <f t="shared" si="4"/>
        <v>18</v>
      </c>
      <c r="P30" s="35"/>
      <c r="Q30" s="2">
        <f>'Tbl 10'!G29/Tbl11!C29</f>
        <v>73.63080078082368</v>
      </c>
      <c r="R30" s="35">
        <f t="shared" si="5"/>
        <v>20</v>
      </c>
      <c r="S30" s="35"/>
      <c r="T30" s="2">
        <f>'Tbl 10'!H29/Tbl11!C29</f>
        <v>1679.389579707869</v>
      </c>
      <c r="U30" s="35">
        <f t="shared" si="6"/>
        <v>3</v>
      </c>
      <c r="V30" s="35"/>
      <c r="W30" s="2">
        <f>'Tbl 10'!I29/Tbl11!C29</f>
        <v>80.30700115149331</v>
      </c>
      <c r="X30" s="35">
        <f t="shared" si="7"/>
        <v>11</v>
      </c>
      <c r="Y30" s="32"/>
      <c r="Z30" s="2">
        <f>'Tbl 10'!J29/Tbl11!C29</f>
        <v>0.2771168900648213</v>
      </c>
      <c r="AA30" s="35">
        <f t="shared" si="8"/>
        <v>22</v>
      </c>
      <c r="AB30" s="3"/>
      <c r="AC30" s="2">
        <f>'Tbl 10'!K29/Tbl11!C29</f>
        <v>601.3091469756446</v>
      </c>
      <c r="AD30" s="35">
        <f t="shared" si="9"/>
        <v>16</v>
      </c>
      <c r="AE30" s="3"/>
      <c r="AF30" s="2">
        <f>'Tbl 10'!L29/Tbl11!C29</f>
        <v>859.7210388754065</v>
      </c>
      <c r="AG30" s="35">
        <f t="shared" si="10"/>
        <v>13</v>
      </c>
      <c r="AH30" s="32"/>
      <c r="AI30" s="2">
        <f>'Tbl 10'!M29/Tbl11!C29</f>
        <v>240.50376825132255</v>
      </c>
      <c r="AJ30" s="35">
        <f t="shared" si="11"/>
        <v>11</v>
      </c>
      <c r="AK30" s="3"/>
      <c r="AL30" s="2">
        <f>('Tbl 10'!N29-'Tbl 10'!O29)/Tbl11!C29</f>
        <v>3154.323800478125</v>
      </c>
      <c r="AM30" s="35">
        <f t="shared" si="12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67</v>
      </c>
      <c r="B31" s="2">
        <f>+E31+H31+K31+N31+Q31+T31+W31+Z31+AC31+AF31+AI31+AL31</f>
        <v>12640.62435107649</v>
      </c>
      <c r="C31" s="35">
        <f t="shared" si="0"/>
        <v>7</v>
      </c>
      <c r="D31" s="35"/>
      <c r="E31" s="2">
        <f>'Tbl 10'!C30/Tbl11!C30</f>
        <v>410.1896299150892</v>
      </c>
      <c r="F31" s="35">
        <f t="shared" si="1"/>
        <v>3</v>
      </c>
      <c r="G31" s="35"/>
      <c r="H31" s="2">
        <f>'Tbl 10'!D30/Tbl11!C30</f>
        <v>904.0372576041071</v>
      </c>
      <c r="I31" s="35">
        <f t="shared" si="2"/>
        <v>9</v>
      </c>
      <c r="J31" s="35"/>
      <c r="K31" s="2">
        <f>'Tbl 10'!E30/Tbl11!C30</f>
        <v>4714.370153863748</v>
      </c>
      <c r="L31" s="35">
        <f t="shared" si="3"/>
        <v>13</v>
      </c>
      <c r="M31" s="35"/>
      <c r="N31" s="2">
        <f>'Tbl 10'!F30/Tbl11!C30</f>
        <v>163.01225169498065</v>
      </c>
      <c r="O31" s="35">
        <f t="shared" si="4"/>
        <v>22</v>
      </c>
      <c r="P31" s="35"/>
      <c r="Q31" s="2">
        <f>'Tbl 10'!G30/Tbl11!C30</f>
        <v>314.66578976035106</v>
      </c>
      <c r="R31" s="35">
        <f t="shared" si="5"/>
        <v>2</v>
      </c>
      <c r="S31" s="35"/>
      <c r="T31" s="2">
        <f>'Tbl 10'!H30/Tbl11!C30</f>
        <v>1476.698712252145</v>
      </c>
      <c r="U31" s="35">
        <f t="shared" si="6"/>
        <v>6</v>
      </c>
      <c r="V31" s="35"/>
      <c r="W31" s="2">
        <f>'Tbl 10'!I30/Tbl11!C30</f>
        <v>140.47867061056644</v>
      </c>
      <c r="X31" s="35">
        <f t="shared" si="7"/>
        <v>5</v>
      </c>
      <c r="Y31" s="32"/>
      <c r="Z31" s="2">
        <f>'Tbl 10'!J30/Tbl11!C30</f>
        <v>120.70797138197457</v>
      </c>
      <c r="AA31" s="35">
        <f t="shared" si="8"/>
        <v>4</v>
      </c>
      <c r="AB31" s="32"/>
      <c r="AC31" s="2">
        <f>'Tbl 10'!K30/Tbl11!C30</f>
        <v>764.9805555030075</v>
      </c>
      <c r="AD31" s="35">
        <f t="shared" si="9"/>
        <v>7</v>
      </c>
      <c r="AE31" s="32"/>
      <c r="AF31" s="2">
        <f>'Tbl 10'!L30/Tbl11!C30</f>
        <v>907.1527085645187</v>
      </c>
      <c r="AG31" s="35">
        <f t="shared" si="10"/>
        <v>8</v>
      </c>
      <c r="AH31" s="32"/>
      <c r="AI31" s="2">
        <f>'Tbl 10'!M30/Tbl11!C30</f>
        <v>271.48910791665924</v>
      </c>
      <c r="AJ31" s="35">
        <f t="shared" si="11"/>
        <v>8</v>
      </c>
      <c r="AK31" s="3"/>
      <c r="AL31" s="2">
        <f>('Tbl 10'!N30-'Tbl 10'!O30)/Tbl11!C30</f>
        <v>2452.841542009344</v>
      </c>
      <c r="AM31" s="35">
        <f t="shared" si="12"/>
        <v>4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68</v>
      </c>
      <c r="B32" s="2">
        <f>+E32+H32+K32+N32+Q32+T32+W32+Z32+AC32+AF32+AI32+AL32</f>
        <v>10954.873685797287</v>
      </c>
      <c r="C32" s="35">
        <f t="shared" si="0"/>
        <v>21</v>
      </c>
      <c r="D32" s="35"/>
      <c r="E32" s="2">
        <f>'Tbl 10'!C31/Tbl11!C31</f>
        <v>238.8625533896494</v>
      </c>
      <c r="F32" s="35">
        <f t="shared" si="1"/>
        <v>19</v>
      </c>
      <c r="G32" s="35"/>
      <c r="H32" s="2">
        <f>'Tbl 10'!D31/Tbl11!C31</f>
        <v>660.9933643360621</v>
      </c>
      <c r="I32" s="35">
        <f t="shared" si="2"/>
        <v>23</v>
      </c>
      <c r="J32" s="35"/>
      <c r="K32" s="2">
        <f>'Tbl 10'!E31/Tbl11!C31</f>
        <v>4647.47024403955</v>
      </c>
      <c r="L32" s="35">
        <f t="shared" si="3"/>
        <v>15</v>
      </c>
      <c r="M32" s="35"/>
      <c r="N32" s="2">
        <f>'Tbl 10'!F31/Tbl11!C31</f>
        <v>207.02064598399488</v>
      </c>
      <c r="O32" s="35">
        <f t="shared" si="4"/>
        <v>17</v>
      </c>
      <c r="P32" s="35"/>
      <c r="Q32" s="2">
        <f>'Tbl 10'!G31/Tbl11!C31</f>
        <v>98.2001236946116</v>
      </c>
      <c r="R32" s="35">
        <f t="shared" si="5"/>
        <v>16</v>
      </c>
      <c r="S32" s="35"/>
      <c r="T32" s="2">
        <f>'Tbl 10'!H31/Tbl11!C31</f>
        <v>1132.5254699290826</v>
      </c>
      <c r="U32" s="35">
        <f t="shared" si="6"/>
        <v>17</v>
      </c>
      <c r="V32" s="35"/>
      <c r="W32" s="2">
        <f>'Tbl 10'!I31/Tbl11!C31</f>
        <v>62.14074320624111</v>
      </c>
      <c r="X32" s="35">
        <f t="shared" si="7"/>
        <v>18</v>
      </c>
      <c r="Y32" s="3"/>
      <c r="Z32" s="2">
        <f>'Tbl 10'!J31/Tbl11!C31</f>
        <v>83.40176832673572</v>
      </c>
      <c r="AA32" s="35">
        <f t="shared" si="8"/>
        <v>15</v>
      </c>
      <c r="AB32" s="32"/>
      <c r="AC32" s="2">
        <f>'Tbl 10'!K31/Tbl11!C31</f>
        <v>762.8279006813713</v>
      </c>
      <c r="AD32" s="35">
        <f t="shared" si="9"/>
        <v>8</v>
      </c>
      <c r="AE32" s="32"/>
      <c r="AF32" s="2">
        <f>'Tbl 10'!L31/Tbl11!C31</f>
        <v>764.4562865213269</v>
      </c>
      <c r="AG32" s="35">
        <f t="shared" si="10"/>
        <v>20</v>
      </c>
      <c r="AH32" s="32"/>
      <c r="AI32" s="2">
        <f>'Tbl 10'!M31/Tbl11!C31</f>
        <v>209.38289827196925</v>
      </c>
      <c r="AJ32" s="35">
        <f t="shared" si="11"/>
        <v>15</v>
      </c>
      <c r="AK32" s="3"/>
      <c r="AL32" s="2">
        <f>('Tbl 10'!N31-'Tbl 10'!O31)/Tbl11!C31</f>
        <v>2087.5916874166924</v>
      </c>
      <c r="AM32" s="35">
        <f t="shared" si="12"/>
        <v>17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69</v>
      </c>
      <c r="B33" s="2">
        <f>+E33+H33+K33+N33+Q33+T33+W33+Z33+AC33+AF33+AI33+AL33</f>
        <v>11335.379360158924</v>
      </c>
      <c r="C33" s="35">
        <f t="shared" si="0"/>
        <v>16</v>
      </c>
      <c r="D33" s="35"/>
      <c r="E33" s="2">
        <f>'Tbl 10'!C32/Tbl11!C32</f>
        <v>237.81535834641207</v>
      </c>
      <c r="F33" s="35">
        <f t="shared" si="1"/>
        <v>20</v>
      </c>
      <c r="G33" s="35"/>
      <c r="H33" s="2">
        <f>'Tbl 10'!D32/Tbl11!C32</f>
        <v>823.7288372609449</v>
      </c>
      <c r="I33" s="35">
        <f t="shared" si="2"/>
        <v>14</v>
      </c>
      <c r="J33" s="35"/>
      <c r="K33" s="2">
        <f>'Tbl 10'!E32/Tbl11!C32</f>
        <v>4378.82974201699</v>
      </c>
      <c r="L33" s="35">
        <f t="shared" si="3"/>
        <v>23</v>
      </c>
      <c r="M33" s="35"/>
      <c r="N33" s="2">
        <f>'Tbl 10'!F32/Tbl11!C32</f>
        <v>427.0228394635681</v>
      </c>
      <c r="O33" s="35">
        <f t="shared" si="4"/>
        <v>2</v>
      </c>
      <c r="P33" s="35"/>
      <c r="Q33" s="2">
        <f>'Tbl 10'!G32/Tbl11!C32</f>
        <v>63.610402743976564</v>
      </c>
      <c r="R33" s="35">
        <f t="shared" si="5"/>
        <v>21</v>
      </c>
      <c r="S33" s="35"/>
      <c r="T33" s="2">
        <f>'Tbl 10'!H32/Tbl11!C32</f>
        <v>1211.2306566758393</v>
      </c>
      <c r="U33" s="35">
        <f t="shared" si="6"/>
        <v>14</v>
      </c>
      <c r="V33" s="35"/>
      <c r="W33" s="2">
        <f>'Tbl 10'!I32/Tbl11!C32</f>
        <v>60.359652381623995</v>
      </c>
      <c r="X33" s="35">
        <f t="shared" si="7"/>
        <v>19</v>
      </c>
      <c r="Y33" s="32"/>
      <c r="Z33" s="2">
        <f>'Tbl 10'!J32/Tbl11!C32</f>
        <v>111.45358916573389</v>
      </c>
      <c r="AA33" s="35">
        <f t="shared" si="8"/>
        <v>8</v>
      </c>
      <c r="AB33" s="3"/>
      <c r="AC33" s="2">
        <f>'Tbl 10'!K32/Tbl11!C32</f>
        <v>821.2181395334878</v>
      </c>
      <c r="AD33" s="35">
        <f t="shared" si="9"/>
        <v>5</v>
      </c>
      <c r="AE33" s="32"/>
      <c r="AF33" s="2">
        <f>'Tbl 10'!L32/Tbl11!C32</f>
        <v>823.3331206731505</v>
      </c>
      <c r="AG33" s="35">
        <f t="shared" si="10"/>
        <v>16</v>
      </c>
      <c r="AH33" s="32"/>
      <c r="AI33" s="2">
        <f>'Tbl 10'!M32/Tbl11!C32</f>
        <v>216.79532227620413</v>
      </c>
      <c r="AJ33" s="35">
        <f t="shared" si="11"/>
        <v>14</v>
      </c>
      <c r="AK33" s="3"/>
      <c r="AL33" s="2">
        <f>('Tbl 10'!N32-'Tbl 10'!O32)/Tbl11!C32</f>
        <v>2159.9816996209925</v>
      </c>
      <c r="AM33" s="35">
        <f t="shared" si="12"/>
        <v>13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70</v>
      </c>
      <c r="B34" s="2">
        <f>+E34+H34+K34+N34+Q34+T34+W34+Z34+AC34+AF34+AI34+AL34</f>
        <v>13457.002910946596</v>
      </c>
      <c r="C34" s="35">
        <f t="shared" si="0"/>
        <v>4</v>
      </c>
      <c r="D34" s="35"/>
      <c r="E34" s="2">
        <f>'Tbl 10'!C33/Tbl11!C33</f>
        <v>281.3630381657443</v>
      </c>
      <c r="F34" s="35">
        <f t="shared" si="1"/>
        <v>13</v>
      </c>
      <c r="G34" s="35"/>
      <c r="H34" s="2">
        <f>'Tbl 10'!D33/Tbl11!C33</f>
        <v>920.2688924027889</v>
      </c>
      <c r="I34" s="35">
        <f t="shared" si="2"/>
        <v>7</v>
      </c>
      <c r="J34" s="35"/>
      <c r="K34" s="2">
        <f>'Tbl 10'!E33/Tbl11!C33</f>
        <v>5501.459943937325</v>
      </c>
      <c r="L34" s="35">
        <f t="shared" si="3"/>
        <v>4</v>
      </c>
      <c r="M34" s="35"/>
      <c r="N34" s="2">
        <f>'Tbl 10'!F33/Tbl11!C33</f>
        <v>419.49943937324804</v>
      </c>
      <c r="O34" s="35">
        <f t="shared" si="4"/>
        <v>3</v>
      </c>
      <c r="P34" s="35"/>
      <c r="Q34" s="2">
        <f>'Tbl 10'!G33/Tbl11!C33</f>
        <v>235.02584273700856</v>
      </c>
      <c r="R34" s="35">
        <f t="shared" si="5"/>
        <v>3</v>
      </c>
      <c r="S34" s="35"/>
      <c r="T34" s="2">
        <f>'Tbl 10'!H33/Tbl11!C33</f>
        <v>1286.559943937325</v>
      </c>
      <c r="U34" s="35">
        <f t="shared" si="6"/>
        <v>12</v>
      </c>
      <c r="V34" s="35"/>
      <c r="W34" s="2">
        <f>'Tbl 10'!I33/Tbl11!C33</f>
        <v>252.96400488751533</v>
      </c>
      <c r="X34" s="35">
        <f t="shared" si="7"/>
        <v>1</v>
      </c>
      <c r="Y34" s="3"/>
      <c r="Z34" s="2">
        <f>'Tbl 10'!J33/Tbl11!C33</f>
        <v>116.90124344138577</v>
      </c>
      <c r="AA34" s="35">
        <f t="shared" si="8"/>
        <v>5</v>
      </c>
      <c r="AB34" s="32"/>
      <c r="AC34" s="2">
        <f>'Tbl 10'!K33/Tbl11!C33</f>
        <v>964.1849385466829</v>
      </c>
      <c r="AD34" s="35">
        <f t="shared" si="9"/>
        <v>3</v>
      </c>
      <c r="AE34" s="3"/>
      <c r="AF34" s="2">
        <f>'Tbl 10'!L33/Tbl11!C33</f>
        <v>808.8776072737728</v>
      </c>
      <c r="AG34" s="35">
        <f t="shared" si="10"/>
        <v>18</v>
      </c>
      <c r="AH34" s="32"/>
      <c r="AI34" s="2">
        <f>'Tbl 10'!M33/Tbl11!C33</f>
        <v>363.4757996118738</v>
      </c>
      <c r="AJ34" s="35">
        <f t="shared" si="11"/>
        <v>3</v>
      </c>
      <c r="AK34" s="3"/>
      <c r="AL34" s="2">
        <f>('Tbl 10'!N33-'Tbl 10'!O33)/Tbl11!C33</f>
        <v>2306.422216631927</v>
      </c>
      <c r="AM34" s="35">
        <f t="shared" si="12"/>
        <v>9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5"/>
      <c r="F35" s="35"/>
      <c r="I35" s="35"/>
      <c r="L35" s="35"/>
      <c r="O35" s="35"/>
      <c r="R35" s="35"/>
      <c r="U35" s="35"/>
      <c r="X35" s="35"/>
      <c r="AA35" s="35"/>
      <c r="AD35" s="35"/>
      <c r="AG35" s="35"/>
      <c r="AJ35" s="35"/>
      <c r="AM35" s="35"/>
    </row>
    <row r="36" spans="1:52" ht="12.75">
      <c r="A36" s="3" t="s">
        <v>71</v>
      </c>
      <c r="B36" s="2">
        <f>+E36+H36+K36+N36+Q36+T36+W36+Z36+AC36+AF36+AI36+AL36</f>
        <v>10812.505007712085</v>
      </c>
      <c r="C36" s="35">
        <f t="shared" si="0"/>
        <v>23</v>
      </c>
      <c r="D36" s="35"/>
      <c r="E36" s="2">
        <f>'Tbl 10'!C35/Tbl11!C35</f>
        <v>254.4954950014282</v>
      </c>
      <c r="F36" s="35">
        <f t="shared" si="1"/>
        <v>18</v>
      </c>
      <c r="G36" s="35"/>
      <c r="H36" s="2">
        <f>'Tbl 10'!D35/Tbl11!C35</f>
        <v>911.439165952585</v>
      </c>
      <c r="I36" s="35">
        <f t="shared" si="2"/>
        <v>8</v>
      </c>
      <c r="J36" s="35"/>
      <c r="K36" s="2">
        <f>'Tbl 10'!E35/Tbl11!C35</f>
        <v>4506.697446443874</v>
      </c>
      <c r="L36" s="35">
        <f t="shared" si="3"/>
        <v>20</v>
      </c>
      <c r="M36" s="35"/>
      <c r="N36" s="2">
        <f>'Tbl 10'!F35/Tbl11!C35</f>
        <v>306.22297400742644</v>
      </c>
      <c r="O36" s="35">
        <f t="shared" si="4"/>
        <v>10</v>
      </c>
      <c r="P36" s="35"/>
      <c r="Q36" s="2">
        <f>'Tbl 10'!G35/Tbl11!C35</f>
        <v>162.12820565552695</v>
      </c>
      <c r="R36" s="35">
        <f t="shared" si="5"/>
        <v>7</v>
      </c>
      <c r="S36" s="35"/>
      <c r="T36" s="2">
        <f>'Tbl 10'!H35/Tbl11!C35</f>
        <v>1058.7227420736933</v>
      </c>
      <c r="U36" s="35">
        <f t="shared" si="6"/>
        <v>21</v>
      </c>
      <c r="V36" s="35"/>
      <c r="W36" s="2">
        <f>'Tbl 10'!I35/Tbl11!C35</f>
        <v>46.03372293630391</v>
      </c>
      <c r="X36" s="35">
        <f t="shared" si="7"/>
        <v>23</v>
      </c>
      <c r="Y36" s="32"/>
      <c r="Z36" s="2">
        <f>'Tbl 10'!J35/Tbl11!C35</f>
        <v>0</v>
      </c>
      <c r="AA36" s="35">
        <f t="shared" si="8"/>
        <v>23</v>
      </c>
      <c r="AB36" s="32"/>
      <c r="AC36" s="2">
        <f>'Tbl 10'!K35/Tbl11!C35</f>
        <v>454.5114333047701</v>
      </c>
      <c r="AD36" s="35">
        <f t="shared" si="9"/>
        <v>21</v>
      </c>
      <c r="AE36" s="32"/>
      <c r="AF36" s="2">
        <f>'Tbl 10'!L35/Tbl11!C35</f>
        <v>798.8445541273923</v>
      </c>
      <c r="AG36" s="35">
        <f t="shared" si="10"/>
        <v>19</v>
      </c>
      <c r="AH36" s="32"/>
      <c r="AI36" s="2">
        <f>'Tbl 10'!M35/Tbl11!C35</f>
        <v>237.2709328763211</v>
      </c>
      <c r="AJ36" s="35">
        <f t="shared" si="11"/>
        <v>12</v>
      </c>
      <c r="AK36" s="3"/>
      <c r="AL36" s="2">
        <f>('Tbl 10'!N35-'Tbl 10'!O35)/Tbl11!C35</f>
        <v>2076.1383353327624</v>
      </c>
      <c r="AM36" s="35">
        <f t="shared" si="12"/>
        <v>19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72</v>
      </c>
      <c r="B37" s="2">
        <f>+E37+H37+K37+N37+Q37+T37+W37+Z37+AC37+AF37+AI37+AL37</f>
        <v>10992.110333307292</v>
      </c>
      <c r="C37" s="35">
        <f t="shared" si="0"/>
        <v>19</v>
      </c>
      <c r="D37" s="35"/>
      <c r="E37" s="2">
        <f>'Tbl 10'!C36/Tbl11!C36</f>
        <v>286.6167540472171</v>
      </c>
      <c r="F37" s="35">
        <f t="shared" si="1"/>
        <v>10</v>
      </c>
      <c r="G37" s="35"/>
      <c r="H37" s="2">
        <f>'Tbl 10'!D36/Tbl11!C36</f>
        <v>837.329709800857</v>
      </c>
      <c r="I37" s="35">
        <f t="shared" si="2"/>
        <v>12</v>
      </c>
      <c r="J37" s="35"/>
      <c r="K37" s="2">
        <f>'Tbl 10'!E36/Tbl11!C36</f>
        <v>4606.21910791451</v>
      </c>
      <c r="L37" s="35">
        <f t="shared" si="3"/>
        <v>16</v>
      </c>
      <c r="M37" s="35"/>
      <c r="N37" s="2">
        <f>'Tbl 10'!F36/Tbl11!C36</f>
        <v>314.4929481192921</v>
      </c>
      <c r="O37" s="35">
        <f t="shared" si="4"/>
        <v>7</v>
      </c>
      <c r="P37" s="35"/>
      <c r="Q37" s="2">
        <f>'Tbl 10'!G36/Tbl11!C36</f>
        <v>155.33315661190233</v>
      </c>
      <c r="R37" s="35">
        <f t="shared" si="5"/>
        <v>9</v>
      </c>
      <c r="S37" s="35"/>
      <c r="T37" s="2">
        <f>'Tbl 10'!H36/Tbl11!C36</f>
        <v>1012.0647128324529</v>
      </c>
      <c r="U37" s="35">
        <f t="shared" si="6"/>
        <v>23</v>
      </c>
      <c r="V37" s="35"/>
      <c r="W37" s="2">
        <f>'Tbl 10'!I36/Tbl11!C36</f>
        <v>80.1851221131609</v>
      </c>
      <c r="X37" s="35">
        <f t="shared" si="7"/>
        <v>12</v>
      </c>
      <c r="Y37" s="32"/>
      <c r="Z37" s="2">
        <f>'Tbl 10'!J36/Tbl11!C36</f>
        <v>19.258250389931533</v>
      </c>
      <c r="AA37" s="35">
        <f t="shared" si="8"/>
        <v>19</v>
      </c>
      <c r="AB37" s="32"/>
      <c r="AC37" s="2">
        <f>'Tbl 10'!K36/Tbl11!C36</f>
        <v>448.0338451178029</v>
      </c>
      <c r="AD37" s="35">
        <f t="shared" si="9"/>
        <v>22</v>
      </c>
      <c r="AE37" s="32"/>
      <c r="AF37" s="2">
        <f>'Tbl 10'!L36/Tbl11!C36</f>
        <v>819.2661620683978</v>
      </c>
      <c r="AG37" s="35">
        <f t="shared" si="10"/>
        <v>17</v>
      </c>
      <c r="AH37" s="32"/>
      <c r="AI37" s="2">
        <f>'Tbl 10'!M36/Tbl11!C36</f>
        <v>477.44757525715374</v>
      </c>
      <c r="AJ37" s="35">
        <f t="shared" si="11"/>
        <v>1</v>
      </c>
      <c r="AK37" s="3"/>
      <c r="AL37" s="2">
        <f>('Tbl 10'!N36-'Tbl 10'!O36)/Tbl11!C36</f>
        <v>1935.8629890346128</v>
      </c>
      <c r="AM37" s="35">
        <f t="shared" si="12"/>
        <v>21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73</v>
      </c>
      <c r="B38" s="2">
        <f>+E38+H38+K38+N38+Q38+T38+W38+Z38+AC38+AF38+AI38+AL38</f>
        <v>11651.743456122307</v>
      </c>
      <c r="C38" s="35">
        <f t="shared" si="0"/>
        <v>11</v>
      </c>
      <c r="D38" s="35"/>
      <c r="E38" s="2">
        <f>'Tbl 10'!C37/Tbl11!C37</f>
        <v>310.6341499336313</v>
      </c>
      <c r="F38" s="35">
        <f t="shared" si="1"/>
        <v>7</v>
      </c>
      <c r="G38" s="35"/>
      <c r="H38" s="2">
        <f>'Tbl 10'!D37/Tbl11!C37</f>
        <v>821.8673666462242</v>
      </c>
      <c r="I38" s="35">
        <f t="shared" si="2"/>
        <v>15</v>
      </c>
      <c r="J38" s="35"/>
      <c r="K38" s="2">
        <f>'Tbl 10'!E37/Tbl11!C37</f>
        <v>4944.608565501669</v>
      </c>
      <c r="L38" s="35">
        <f t="shared" si="3"/>
        <v>8</v>
      </c>
      <c r="M38" s="35"/>
      <c r="N38" s="2">
        <f>'Tbl 10'!F37/Tbl11!C37</f>
        <v>310.6168100910993</v>
      </c>
      <c r="O38" s="35">
        <f t="shared" si="4"/>
        <v>9</v>
      </c>
      <c r="P38" s="35"/>
      <c r="Q38" s="2">
        <f>'Tbl 10'!G37/Tbl11!C37</f>
        <v>150.2345116420531</v>
      </c>
      <c r="R38" s="35">
        <f t="shared" si="5"/>
        <v>10</v>
      </c>
      <c r="S38" s="35"/>
      <c r="T38" s="2">
        <f>'Tbl 10'!H37/Tbl11!C37</f>
        <v>1245.2260747182452</v>
      </c>
      <c r="U38" s="35">
        <f t="shared" si="6"/>
        <v>13</v>
      </c>
      <c r="V38" s="35"/>
      <c r="W38" s="2">
        <f>'Tbl 10'!I37/Tbl11!C37</f>
        <v>154.60956970008152</v>
      </c>
      <c r="X38" s="35">
        <f t="shared" si="7"/>
        <v>4</v>
      </c>
      <c r="Y38" s="3"/>
      <c r="Z38" s="2">
        <f>'Tbl 10'!J37/Tbl11!C37</f>
        <v>100.811458803008</v>
      </c>
      <c r="AA38" s="35">
        <f t="shared" si="8"/>
        <v>11</v>
      </c>
      <c r="AB38" s="32"/>
      <c r="AC38" s="2">
        <f>'Tbl 10'!K37/Tbl11!C37</f>
        <v>563.0573422982893</v>
      </c>
      <c r="AD38" s="35">
        <f t="shared" si="9"/>
        <v>18</v>
      </c>
      <c r="AE38" s="3"/>
      <c r="AF38" s="2">
        <f>'Tbl 10'!L37/Tbl11!C37</f>
        <v>743.0250900194761</v>
      </c>
      <c r="AG38" s="35">
        <f t="shared" si="10"/>
        <v>22</v>
      </c>
      <c r="AH38" s="32"/>
      <c r="AI38" s="2">
        <f>'Tbl 10'!M37/Tbl11!C37</f>
        <v>188.8391553858783</v>
      </c>
      <c r="AJ38" s="35">
        <f t="shared" si="11"/>
        <v>19</v>
      </c>
      <c r="AK38" s="3"/>
      <c r="AL38" s="2">
        <f>('Tbl 10'!N37-'Tbl 10'!O37)/Tbl11!C37</f>
        <v>2118.2133613826513</v>
      </c>
      <c r="AM38" s="35">
        <f t="shared" si="12"/>
        <v>15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74</v>
      </c>
      <c r="B39" s="9">
        <f>+E39+H39+K39+N39+Q39+T39+W39+Z39+AC39+AF39+AI39+AL39</f>
        <v>14683.352796061556</v>
      </c>
      <c r="C39" s="36">
        <f t="shared" si="0"/>
        <v>1</v>
      </c>
      <c r="D39" s="36"/>
      <c r="E39" s="9">
        <f>'Tbl 10'!C38/Tbl11!C38</f>
        <v>234.47581191611425</v>
      </c>
      <c r="F39" s="36">
        <f t="shared" si="1"/>
        <v>21</v>
      </c>
      <c r="G39" s="36"/>
      <c r="H39" s="9">
        <f>'Tbl 10'!D38/Tbl11!C38</f>
        <v>1033.9538582005657</v>
      </c>
      <c r="I39" s="36">
        <f t="shared" si="2"/>
        <v>3</v>
      </c>
      <c r="J39" s="36"/>
      <c r="K39" s="9">
        <f>'Tbl 10'!E38/Tbl11!C38</f>
        <v>6384.398530061636</v>
      </c>
      <c r="L39" s="36">
        <f t="shared" si="3"/>
        <v>1</v>
      </c>
      <c r="M39" s="36"/>
      <c r="N39" s="9">
        <f>'Tbl 10'!F38/Tbl11!C38</f>
        <v>390.69616932201427</v>
      </c>
      <c r="O39" s="36">
        <f t="shared" si="4"/>
        <v>5</v>
      </c>
      <c r="P39" s="36"/>
      <c r="Q39" s="9">
        <f>'Tbl 10'!G38/Tbl11!C38</f>
        <v>194.77518005969685</v>
      </c>
      <c r="R39" s="36">
        <f t="shared" si="5"/>
        <v>4</v>
      </c>
      <c r="S39" s="36"/>
      <c r="T39" s="9">
        <f>'Tbl 10'!H38/Tbl11!C38</f>
        <v>1584.3651913013143</v>
      </c>
      <c r="U39" s="36">
        <f t="shared" si="6"/>
        <v>4</v>
      </c>
      <c r="V39" s="36"/>
      <c r="W39" s="9">
        <f>'Tbl 10'!I38/Tbl11!C38</f>
        <v>47.412634027212476</v>
      </c>
      <c r="X39" s="36">
        <f t="shared" si="7"/>
        <v>22</v>
      </c>
      <c r="Y39" s="8"/>
      <c r="Z39" s="9">
        <f>'Tbl 10'!J38/Tbl11!C38</f>
        <v>131.41137496608133</v>
      </c>
      <c r="AA39" s="36">
        <f t="shared" si="8"/>
        <v>2</v>
      </c>
      <c r="AB39" s="33"/>
      <c r="AC39" s="9">
        <f>'Tbl 10'!K38/Tbl11!C38</f>
        <v>850.4814652866613</v>
      </c>
      <c r="AD39" s="36">
        <f t="shared" si="9"/>
        <v>4</v>
      </c>
      <c r="AE39" s="33"/>
      <c r="AF39" s="9">
        <f>'Tbl 10'!L38/Tbl11!C38</f>
        <v>1096.1113555839827</v>
      </c>
      <c r="AG39" s="36">
        <f t="shared" si="10"/>
        <v>2</v>
      </c>
      <c r="AH39" s="33"/>
      <c r="AI39" s="9">
        <f>'Tbl 10'!M38/Tbl11!C38</f>
        <v>141.1327983874094</v>
      </c>
      <c r="AJ39" s="36">
        <f t="shared" si="11"/>
        <v>23</v>
      </c>
      <c r="AK39" s="8"/>
      <c r="AL39" s="9">
        <f>('Tbl 10'!N38-'Tbl 10'!O38)/Tbl11!C38</f>
        <v>2594.1384269488694</v>
      </c>
      <c r="AM39" s="36">
        <f t="shared" si="12"/>
        <v>3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185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106</v>
      </c>
      <c r="F41" s="37"/>
      <c r="G41" s="37"/>
      <c r="I41" s="37"/>
      <c r="J41" s="37"/>
      <c r="AG41" s="34"/>
      <c r="AH41" s="34"/>
    </row>
    <row r="42" spans="6:34" ht="12.75">
      <c r="F42" s="37"/>
      <c r="G42" s="37"/>
      <c r="I42" s="37"/>
      <c r="J42" s="37"/>
      <c r="AG42" s="34"/>
      <c r="AH42" s="34"/>
    </row>
    <row r="43" spans="6:34" ht="12.75">
      <c r="F43" s="37"/>
      <c r="G43" s="37"/>
      <c r="I43" s="37"/>
      <c r="J43" s="37"/>
      <c r="AG43" s="34"/>
      <c r="AH43" s="34"/>
    </row>
    <row r="44" spans="6:34" ht="12.75">
      <c r="F44" s="37"/>
      <c r="G44" s="37"/>
      <c r="AG44" s="34"/>
      <c r="AH44" s="34"/>
    </row>
    <row r="45" spans="6:34" ht="12.75">
      <c r="F45" s="37"/>
      <c r="G45" s="37"/>
      <c r="AG45" s="34"/>
      <c r="AH45" s="34"/>
    </row>
    <row r="46" spans="6:34" ht="12.75">
      <c r="F46" s="37"/>
      <c r="G46" s="37"/>
      <c r="H46" s="31"/>
      <c r="AG46" s="34"/>
      <c r="AH46" s="34"/>
    </row>
    <row r="47" spans="33:34" ht="12.75">
      <c r="AG47" s="34"/>
      <c r="AH47" s="34"/>
    </row>
    <row r="48" spans="33:34" ht="12.75">
      <c r="AG48" s="34"/>
      <c r="AH48" s="34"/>
    </row>
    <row r="49" spans="33:34" ht="12.75">
      <c r="AG49" s="34"/>
      <c r="AH49" s="34"/>
    </row>
    <row r="50" spans="33:34" ht="12.75">
      <c r="AG50" s="34"/>
      <c r="AH50" s="34"/>
    </row>
    <row r="51" spans="33:34" ht="12.75">
      <c r="AG51" s="34"/>
      <c r="AH51" s="34"/>
    </row>
    <row r="52" spans="33:34" ht="12.75">
      <c r="AG52" s="34"/>
      <c r="AH52" s="34"/>
    </row>
    <row r="53" spans="33:34" ht="12.75">
      <c r="AG53" s="34"/>
      <c r="AH53" s="34"/>
    </row>
    <row r="54" spans="33:34" ht="12.75">
      <c r="AG54" s="34"/>
      <c r="AH54" s="34"/>
    </row>
    <row r="55" spans="33:34" ht="12.75">
      <c r="AG55" s="34"/>
      <c r="AH55" s="34"/>
    </row>
    <row r="56" spans="33:34" ht="12.75">
      <c r="AG56" s="34"/>
      <c r="AH56" s="34"/>
    </row>
    <row r="57" spans="33:34" ht="12.75">
      <c r="AG57" s="34"/>
      <c r="AH57" s="34"/>
    </row>
    <row r="58" spans="33:34" ht="12.75">
      <c r="AG58" s="34"/>
      <c r="AH58" s="34"/>
    </row>
    <row r="59" spans="33:34" ht="12.75">
      <c r="AG59" s="34"/>
      <c r="AH59" s="34"/>
    </row>
    <row r="60" spans="33:34" ht="12.75">
      <c r="AG60" s="34"/>
      <c r="AH60" s="34"/>
    </row>
    <row r="61" spans="33:34" ht="12.75">
      <c r="AG61" s="34"/>
      <c r="AH61" s="34"/>
    </row>
    <row r="62" spans="33:34" ht="12.75">
      <c r="AG62" s="34"/>
      <c r="AH62" s="34"/>
    </row>
    <row r="63" spans="33:34" ht="12.75">
      <c r="AG63" s="34"/>
      <c r="AH63" s="34"/>
    </row>
    <row r="64" spans="33:34" ht="12.75">
      <c r="AG64" s="34"/>
      <c r="AH64" s="34"/>
    </row>
    <row r="65" spans="33:34" ht="12.75">
      <c r="AG65" s="34"/>
      <c r="AH65" s="34"/>
    </row>
    <row r="66" spans="33:34" ht="12.75">
      <c r="AG66" s="34"/>
      <c r="AH66" s="34"/>
    </row>
    <row r="67" spans="33:34" ht="12.75">
      <c r="AG67" s="34"/>
      <c r="AH67" s="34"/>
    </row>
    <row r="68" spans="33:34" ht="12.75">
      <c r="AG68" s="34"/>
      <c r="AH68" s="34"/>
    </row>
    <row r="69" spans="33:34" ht="12.75">
      <c r="AG69" s="34"/>
      <c r="AH69" s="34"/>
    </row>
    <row r="70" spans="33:34" ht="12.75">
      <c r="AG70" s="34"/>
      <c r="AH70" s="34"/>
    </row>
    <row r="71" spans="33:34" ht="12.75">
      <c r="AG71" s="34"/>
      <c r="AH71" s="34"/>
    </row>
    <row r="72" spans="33:34" ht="12.75">
      <c r="AG72" s="34"/>
      <c r="AH72" s="34"/>
    </row>
    <row r="73" spans="33:34" ht="12.75">
      <c r="AG73" s="34"/>
      <c r="AH73" s="34"/>
    </row>
    <row r="74" spans="33:34" ht="12.75">
      <c r="AG74" s="34"/>
      <c r="AH74" s="34"/>
    </row>
    <row r="75" spans="33:34" ht="12.75">
      <c r="AG75" s="34"/>
      <c r="AH75" s="34"/>
    </row>
    <row r="76" spans="33:34" ht="12.75">
      <c r="AG76" s="34"/>
      <c r="AH76" s="34"/>
    </row>
    <row r="77" spans="33:34" ht="12.75">
      <c r="AG77" s="34"/>
      <c r="AH77" s="34"/>
    </row>
    <row r="78" spans="33:34" ht="12.75">
      <c r="AG78" s="34"/>
      <c r="AH78" s="34"/>
    </row>
    <row r="79" spans="33:34" ht="12.75">
      <c r="AG79" s="34"/>
      <c r="AH79" s="34"/>
    </row>
    <row r="80" spans="33:34" ht="12.75">
      <c r="AG80" s="34"/>
      <c r="AH80" s="34"/>
    </row>
    <row r="81" spans="33:34" ht="12.75">
      <c r="AG81" s="34"/>
      <c r="AH81" s="34"/>
    </row>
    <row r="82" spans="33:34" ht="12.75">
      <c r="AG82" s="34"/>
      <c r="AH82" s="34"/>
    </row>
    <row r="83" spans="33:34" ht="12.75">
      <c r="AG83" s="34"/>
      <c r="AH83" s="34"/>
    </row>
    <row r="84" spans="33:34" ht="12.75">
      <c r="AG84" s="34"/>
      <c r="AH84" s="34"/>
    </row>
    <row r="85" spans="33:34" ht="12.75">
      <c r="AG85" s="34"/>
      <c r="AH85" s="34"/>
    </row>
    <row r="86" spans="33:34" ht="12.75">
      <c r="AG86" s="34"/>
      <c r="AH86" s="34"/>
    </row>
    <row r="87" spans="33:34" ht="12.75">
      <c r="AG87" s="34"/>
      <c r="AH87" s="34"/>
    </row>
    <row r="88" spans="33:34" ht="12.75">
      <c r="AG88" s="34"/>
      <c r="AH88" s="34"/>
    </row>
    <row r="89" spans="33:34" ht="12.75">
      <c r="AG89" s="34"/>
      <c r="AH89" s="34"/>
    </row>
    <row r="90" spans="33:34" ht="12.75">
      <c r="AG90" s="34"/>
      <c r="AH90" s="34"/>
    </row>
    <row r="91" spans="33:34" ht="12.75">
      <c r="AG91" s="34"/>
      <c r="AH91" s="34"/>
    </row>
    <row r="92" spans="33:34" ht="12.75">
      <c r="AG92" s="34"/>
      <c r="AH92" s="34"/>
    </row>
    <row r="93" spans="33:34" ht="12.75">
      <c r="AG93" s="34"/>
      <c r="AH93" s="34"/>
    </row>
    <row r="94" spans="33:34" ht="12.75">
      <c r="AG94" s="34"/>
      <c r="AH94" s="34"/>
    </row>
    <row r="95" spans="33:34" ht="12.75">
      <c r="AG95" s="34"/>
      <c r="AH95" s="34"/>
    </row>
    <row r="96" spans="33:34" ht="12.75">
      <c r="AG96" s="34"/>
      <c r="AH96" s="34"/>
    </row>
    <row r="97" spans="33:34" ht="12.75">
      <c r="AG97" s="34"/>
      <c r="AH97" s="34"/>
    </row>
    <row r="98" spans="33:34" ht="12.75">
      <c r="AG98" s="34"/>
      <c r="AH98" s="34"/>
    </row>
    <row r="99" spans="33:34" ht="12.75">
      <c r="AG99" s="34"/>
      <c r="AH99" s="34"/>
    </row>
    <row r="100" spans="33:34" ht="12.75">
      <c r="AG100" s="34"/>
      <c r="AH100" s="34"/>
    </row>
    <row r="101" spans="33:34" ht="12.75">
      <c r="AG101" s="34"/>
      <c r="AH101" s="34"/>
    </row>
    <row r="102" spans="33:34" ht="12.75">
      <c r="AG102" s="34"/>
      <c r="AH102" s="34"/>
    </row>
    <row r="103" spans="33:34" ht="12.75">
      <c r="AG103" s="34"/>
      <c r="AH103" s="34"/>
    </row>
    <row r="104" spans="33:34" ht="12.75">
      <c r="AG104" s="34"/>
      <c r="AH104" s="34"/>
    </row>
    <row r="105" spans="33:34" ht="12.75">
      <c r="AG105" s="34"/>
      <c r="AH105" s="34"/>
    </row>
    <row r="106" spans="33:34" ht="12.75">
      <c r="AG106" s="34"/>
      <c r="AH106" s="34"/>
    </row>
    <row r="107" spans="33:34" ht="12.75">
      <c r="AG107" s="34"/>
      <c r="AH107" s="34"/>
    </row>
    <row r="108" spans="33:34" ht="12.75">
      <c r="AG108" s="34"/>
      <c r="AH108" s="34"/>
    </row>
    <row r="109" spans="33:34" ht="12.75">
      <c r="AG109" s="34"/>
      <c r="AH109" s="34"/>
    </row>
    <row r="110" spans="33:34" ht="12.75">
      <c r="AG110" s="34"/>
      <c r="AH110" s="34"/>
    </row>
    <row r="111" spans="33:34" ht="12.75">
      <c r="AG111" s="34"/>
      <c r="AH111" s="34"/>
    </row>
    <row r="112" spans="33:34" ht="12.75">
      <c r="AG112" s="34"/>
      <c r="AH112" s="34"/>
    </row>
    <row r="113" spans="33:34" ht="12.75">
      <c r="AG113" s="34"/>
      <c r="AH113" s="34"/>
    </row>
    <row r="114" spans="33:34" ht="12.75">
      <c r="AG114" s="34"/>
      <c r="AH114" s="34"/>
    </row>
    <row r="115" spans="33:34" ht="12.75">
      <c r="AG115" s="34"/>
      <c r="AH115" s="34"/>
    </row>
    <row r="116" spans="33:34" ht="12.75">
      <c r="AG116" s="34"/>
      <c r="AH116" s="34"/>
    </row>
    <row r="117" spans="33:34" ht="12.75">
      <c r="AG117" s="34"/>
      <c r="AH117" s="34"/>
    </row>
    <row r="118" spans="33:34" ht="12.75">
      <c r="AG118" s="34"/>
      <c r="AH118" s="34"/>
    </row>
    <row r="119" spans="33:34" ht="12.75">
      <c r="AG119" s="34"/>
      <c r="AH119" s="34"/>
    </row>
    <row r="120" spans="33:34" ht="12.75">
      <c r="AG120" s="34"/>
      <c r="AH120" s="34"/>
    </row>
    <row r="121" spans="33:34" ht="12.75">
      <c r="AG121" s="34"/>
      <c r="AH121" s="34"/>
    </row>
    <row r="122" spans="33:34" ht="12.75">
      <c r="AG122" s="34"/>
      <c r="AH122" s="34"/>
    </row>
    <row r="123" spans="33:34" ht="12.75">
      <c r="AG123" s="34"/>
      <c r="AH123" s="34"/>
    </row>
    <row r="124" spans="33:34" ht="12.75">
      <c r="AG124" s="34"/>
      <c r="AH124" s="34"/>
    </row>
    <row r="125" spans="33:34" ht="12.75">
      <c r="AG125" s="34"/>
      <c r="AH125" s="34"/>
    </row>
    <row r="126" spans="33:34" ht="12.75">
      <c r="AG126" s="34"/>
      <c r="AH126" s="34"/>
    </row>
    <row r="127" spans="33:34" ht="12.75">
      <c r="AG127" s="34"/>
      <c r="AH127" s="34"/>
    </row>
    <row r="128" spans="33:34" ht="12.75">
      <c r="AG128" s="34"/>
      <c r="AH128" s="34"/>
    </row>
    <row r="129" spans="33:34" ht="12.75">
      <c r="AG129" s="34"/>
      <c r="AH129" s="34"/>
    </row>
    <row r="130" spans="33:34" ht="12.75">
      <c r="AG130" s="34"/>
      <c r="AH130" s="34"/>
    </row>
    <row r="131" spans="33:34" ht="12.75">
      <c r="AG131" s="34"/>
      <c r="AH131" s="34"/>
    </row>
    <row r="132" spans="33:34" ht="12.75">
      <c r="AG132" s="34"/>
      <c r="AH132" s="34"/>
    </row>
    <row r="133" spans="33:34" ht="12.75">
      <c r="AG133" s="34"/>
      <c r="AH133" s="34"/>
    </row>
    <row r="134" spans="33:34" ht="12.75">
      <c r="AG134" s="34"/>
      <c r="AH134" s="34"/>
    </row>
    <row r="135" spans="33:34" ht="12.75">
      <c r="AG135" s="34"/>
      <c r="AH135" s="34"/>
    </row>
    <row r="136" spans="33:34" ht="12.75">
      <c r="AG136" s="34"/>
      <c r="AH136" s="34"/>
    </row>
    <row r="137" spans="33:34" ht="12.75">
      <c r="AG137" s="34"/>
      <c r="AH137" s="34"/>
    </row>
    <row r="138" spans="33:34" ht="12.75">
      <c r="AG138" s="34"/>
      <c r="AH138" s="34"/>
    </row>
    <row r="139" spans="33:34" ht="12.75">
      <c r="AG139" s="34"/>
      <c r="AH139" s="34"/>
    </row>
    <row r="140" spans="33:34" ht="12.75">
      <c r="AG140" s="34"/>
      <c r="AH140" s="34"/>
    </row>
    <row r="141" spans="33:34" ht="12.75">
      <c r="AG141" s="34"/>
      <c r="AH141" s="34"/>
    </row>
    <row r="142" spans="33:34" ht="12.75">
      <c r="AG142" s="34"/>
      <c r="AH142" s="34"/>
    </row>
    <row r="143" spans="33:34" ht="12.75">
      <c r="AG143" s="34"/>
      <c r="AH143" s="34"/>
    </row>
    <row r="144" spans="33:34" ht="12.75">
      <c r="AG144" s="34"/>
      <c r="AH144" s="34"/>
    </row>
    <row r="145" spans="33:34" ht="12.75">
      <c r="AG145" s="34"/>
      <c r="AH145" s="34"/>
    </row>
    <row r="146" spans="33:34" ht="12.75">
      <c r="AG146" s="34"/>
      <c r="AH146" s="34"/>
    </row>
    <row r="147" spans="33:34" ht="12.75">
      <c r="AG147" s="34"/>
      <c r="AH147" s="34"/>
    </row>
    <row r="148" spans="33:34" ht="12.75">
      <c r="AG148" s="34"/>
      <c r="AH148" s="34"/>
    </row>
    <row r="149" spans="33:34" ht="12.75">
      <c r="AG149" s="34"/>
      <c r="AH149" s="34"/>
    </row>
    <row r="150" spans="33:34" ht="12.75">
      <c r="AG150" s="34"/>
      <c r="AH150" s="34"/>
    </row>
    <row r="151" spans="33:34" ht="12.75">
      <c r="AG151" s="34"/>
      <c r="AH151" s="34"/>
    </row>
    <row r="152" spans="33:34" ht="12.75">
      <c r="AG152" s="34"/>
      <c r="AH152" s="34"/>
    </row>
    <row r="153" spans="33:34" ht="12.75">
      <c r="AG153" s="34"/>
      <c r="AH153" s="34"/>
    </row>
    <row r="154" spans="33:34" ht="12.75">
      <c r="AG154" s="34"/>
      <c r="AH154" s="34"/>
    </row>
    <row r="155" spans="33:34" ht="12.75">
      <c r="AG155" s="34"/>
      <c r="AH155" s="34"/>
    </row>
    <row r="156" spans="33:34" ht="12.75">
      <c r="AG156" s="34"/>
      <c r="AH156" s="34"/>
    </row>
    <row r="157" spans="33:34" ht="12.75">
      <c r="AG157" s="34"/>
      <c r="AH157" s="34"/>
    </row>
    <row r="158" spans="33:34" ht="12.75">
      <c r="AG158" s="34"/>
      <c r="AH158" s="34"/>
    </row>
    <row r="159" spans="33:34" ht="12.75">
      <c r="AG159" s="34"/>
      <c r="AH159" s="34"/>
    </row>
    <row r="160" spans="33:34" ht="12.75">
      <c r="AG160" s="34"/>
      <c r="AH160" s="34"/>
    </row>
    <row r="161" spans="33:34" ht="12.75">
      <c r="AG161" s="34"/>
      <c r="AH161" s="34"/>
    </row>
    <row r="162" spans="33:34" ht="12.75">
      <c r="AG162" s="34"/>
      <c r="AH162" s="34"/>
    </row>
    <row r="163" spans="33:34" ht="12.75">
      <c r="AG163" s="34"/>
      <c r="AH163" s="34"/>
    </row>
    <row r="164" spans="33:34" ht="12.75">
      <c r="AG164" s="34"/>
      <c r="AH164" s="34"/>
    </row>
    <row r="165" spans="33:34" ht="12.75">
      <c r="AG165" s="34"/>
      <c r="AH165" s="34"/>
    </row>
    <row r="166" spans="33:34" ht="12.75">
      <c r="AG166" s="34"/>
      <c r="AH166" s="34"/>
    </row>
    <row r="167" spans="33:34" ht="12.75">
      <c r="AG167" s="34"/>
      <c r="AH167" s="34"/>
    </row>
    <row r="168" spans="33:34" ht="12.75">
      <c r="AG168" s="34"/>
      <c r="AH168" s="34"/>
    </row>
    <row r="169" spans="33:34" ht="12.75">
      <c r="AG169" s="34"/>
      <c r="AH169" s="34"/>
    </row>
    <row r="170" spans="33:34" ht="12.75">
      <c r="AG170" s="34"/>
      <c r="AH170" s="34"/>
    </row>
    <row r="171" spans="33:34" ht="12.75">
      <c r="AG171" s="34"/>
      <c r="AH171" s="34"/>
    </row>
    <row r="172" spans="33:34" ht="12.75">
      <c r="AG172" s="34"/>
      <c r="AH172" s="34"/>
    </row>
    <row r="173" spans="33:34" ht="12.75">
      <c r="AG173" s="34"/>
      <c r="AH173" s="34"/>
    </row>
    <row r="174" spans="33:34" ht="12.75">
      <c r="AG174" s="34"/>
      <c r="AH174" s="34"/>
    </row>
    <row r="175" spans="33:34" ht="12.75">
      <c r="AG175" s="34"/>
      <c r="AH175" s="34"/>
    </row>
    <row r="176" spans="33:34" ht="12.75">
      <c r="AG176" s="34"/>
      <c r="AH176" s="34"/>
    </row>
    <row r="177" spans="33:34" ht="12.75">
      <c r="AG177" s="34"/>
      <c r="AH177" s="34"/>
    </row>
    <row r="178" spans="33:34" ht="12.75">
      <c r="AG178" s="34"/>
      <c r="AH178" s="34"/>
    </row>
    <row r="179" spans="33:34" ht="12.75">
      <c r="AG179" s="34"/>
      <c r="AH179" s="34"/>
    </row>
    <row r="180" spans="33:34" ht="12.75">
      <c r="AG180" s="34"/>
      <c r="AH180" s="34"/>
    </row>
    <row r="181" spans="33:34" ht="12.75">
      <c r="AG181" s="34"/>
      <c r="AH181" s="34"/>
    </row>
    <row r="182" spans="33:34" ht="12.75">
      <c r="AG182" s="34"/>
      <c r="AH182" s="34"/>
    </row>
    <row r="183" spans="33:34" ht="12.75">
      <c r="AG183" s="34"/>
      <c r="AH183" s="34"/>
    </row>
    <row r="184" spans="33:34" ht="12.75">
      <c r="AG184" s="34"/>
      <c r="AH184" s="34"/>
    </row>
    <row r="185" spans="33:34" ht="12.75">
      <c r="AG185" s="34"/>
      <c r="AH185" s="34"/>
    </row>
    <row r="186" spans="33:34" ht="12.75">
      <c r="AG186" s="34"/>
      <c r="AH186" s="34"/>
    </row>
    <row r="187" spans="33:34" ht="12.75">
      <c r="AG187" s="34"/>
      <c r="AH187" s="34"/>
    </row>
    <row r="188" spans="33:34" ht="12.75">
      <c r="AG188" s="34"/>
      <c r="AH188" s="34"/>
    </row>
    <row r="189" spans="33:34" ht="12.75">
      <c r="AG189" s="34"/>
      <c r="AH189" s="34"/>
    </row>
    <row r="190" spans="33:34" ht="12.75">
      <c r="AG190" s="34"/>
      <c r="AH190" s="34"/>
    </row>
    <row r="191" spans="33:34" ht="12.75">
      <c r="AG191" s="34"/>
      <c r="AH191" s="34"/>
    </row>
    <row r="192" spans="33:34" ht="12.75">
      <c r="AG192" s="34"/>
      <c r="AH192" s="34"/>
    </row>
    <row r="193" spans="33:34" ht="12.75">
      <c r="AG193" s="34"/>
      <c r="AH193" s="34"/>
    </row>
    <row r="194" spans="33:34" ht="12.75">
      <c r="AG194" s="34"/>
      <c r="AH194" s="34"/>
    </row>
    <row r="195" spans="33:34" ht="12.75">
      <c r="AG195" s="34"/>
      <c r="AH195" s="34"/>
    </row>
    <row r="196" spans="33:34" ht="12.75">
      <c r="AG196" s="34"/>
      <c r="AH196" s="34"/>
    </row>
    <row r="197" spans="33:34" ht="12.75">
      <c r="AG197" s="34"/>
      <c r="AH197" s="34"/>
    </row>
    <row r="198" spans="33:34" ht="12.75">
      <c r="AG198" s="34"/>
      <c r="AH198" s="34"/>
    </row>
    <row r="199" spans="33:34" ht="12.75">
      <c r="AG199" s="34"/>
      <c r="AH199" s="34"/>
    </row>
    <row r="200" spans="33:34" ht="12.75">
      <c r="AG200" s="34"/>
      <c r="AH200" s="34"/>
    </row>
    <row r="201" spans="33:34" ht="12.75">
      <c r="AG201" s="34"/>
      <c r="AH201" s="34"/>
    </row>
    <row r="202" spans="33:34" ht="12.75">
      <c r="AG202" s="34"/>
      <c r="AH202" s="34"/>
    </row>
    <row r="203" spans="33:34" ht="12.75">
      <c r="AG203" s="34"/>
      <c r="AH203" s="34"/>
    </row>
    <row r="204" spans="33:34" ht="12.75">
      <c r="AG204" s="34"/>
      <c r="AH204" s="34"/>
    </row>
    <row r="205" spans="33:34" ht="12.75">
      <c r="AG205" s="34"/>
      <c r="AH205" s="34"/>
    </row>
    <row r="206" spans="33:34" ht="12.75">
      <c r="AG206" s="34"/>
      <c r="AH206" s="34"/>
    </row>
    <row r="207" spans="33:34" ht="12.75">
      <c r="AG207" s="34"/>
      <c r="AH207" s="34"/>
    </row>
    <row r="208" spans="33:34" ht="12.75">
      <c r="AG208" s="34"/>
      <c r="AH208" s="34"/>
    </row>
    <row r="209" spans="33:34" ht="12.75">
      <c r="AG209" s="34"/>
      <c r="AH209" s="34"/>
    </row>
    <row r="210" spans="33:34" ht="12.75">
      <c r="AG210" s="34"/>
      <c r="AH210" s="34"/>
    </row>
    <row r="211" spans="33:34" ht="12.75">
      <c r="AG211" s="34"/>
      <c r="AH211" s="34"/>
    </row>
    <row r="212" spans="33:34" ht="12.75">
      <c r="AG212" s="34"/>
      <c r="AH212" s="34"/>
    </row>
    <row r="213" spans="33:34" ht="12.75">
      <c r="AG213" s="34"/>
      <c r="AH213" s="34"/>
    </row>
    <row r="214" spans="33:34" ht="12.75">
      <c r="AG214" s="34"/>
      <c r="AH214" s="34"/>
    </row>
    <row r="215" spans="33:34" ht="12.75">
      <c r="AG215" s="34"/>
      <c r="AH215" s="34"/>
    </row>
    <row r="216" spans="33:34" ht="12.75">
      <c r="AG216" s="34"/>
      <c r="AH216" s="34"/>
    </row>
    <row r="217" spans="33:34" ht="12.75">
      <c r="AG217" s="34"/>
      <c r="AH217" s="34"/>
    </row>
    <row r="218" spans="33:34" ht="12.75">
      <c r="AG218" s="34"/>
      <c r="AH218" s="34"/>
    </row>
    <row r="219" spans="33:34" ht="12.75">
      <c r="AG219" s="34"/>
      <c r="AH219" s="34"/>
    </row>
    <row r="220" spans="33:34" ht="12.75">
      <c r="AG220" s="34"/>
      <c r="AH220" s="34"/>
    </row>
    <row r="221" spans="33:34" ht="12.75">
      <c r="AG221" s="34"/>
      <c r="AH221" s="34"/>
    </row>
    <row r="222" spans="33:34" ht="12.75">
      <c r="AG222" s="34"/>
      <c r="AH222" s="34"/>
    </row>
    <row r="223" spans="33:34" ht="12.75">
      <c r="AG223" s="34"/>
      <c r="AH223" s="34"/>
    </row>
    <row r="224" spans="33:34" ht="12.75">
      <c r="AG224" s="34"/>
      <c r="AH224" s="34"/>
    </row>
    <row r="225" spans="33:34" ht="12.75">
      <c r="AG225" s="34"/>
      <c r="AH225" s="34"/>
    </row>
    <row r="226" spans="33:34" ht="12.75">
      <c r="AG226" s="34"/>
      <c r="AH226" s="34"/>
    </row>
    <row r="227" spans="33:34" ht="12.75">
      <c r="AG227" s="34"/>
      <c r="AH227" s="34"/>
    </row>
    <row r="228" spans="33:34" ht="12.75">
      <c r="AG228" s="34"/>
      <c r="AH228" s="34"/>
    </row>
    <row r="229" spans="33:34" ht="12.75">
      <c r="AG229" s="34"/>
      <c r="AH229" s="34"/>
    </row>
    <row r="230" spans="33:34" ht="12.75">
      <c r="AG230" s="34"/>
      <c r="AH230" s="34"/>
    </row>
    <row r="231" spans="33:34" ht="12.75">
      <c r="AG231" s="34"/>
      <c r="AH231" s="34"/>
    </row>
    <row r="232" spans="33:34" ht="12.75">
      <c r="AG232" s="34"/>
      <c r="AH232" s="34"/>
    </row>
    <row r="233" spans="33:34" ht="12.75">
      <c r="AG233" s="34"/>
      <c r="AH233" s="34"/>
    </row>
    <row r="234" spans="33:34" ht="12.75">
      <c r="AG234" s="34"/>
      <c r="AH234" s="34"/>
    </row>
    <row r="235" spans="33:34" ht="12.75">
      <c r="AG235" s="34"/>
      <c r="AH235" s="34"/>
    </row>
  </sheetData>
  <sheetProtection password="CAF5" sheet="1"/>
  <mergeCells count="37">
    <mergeCell ref="AC8:AD8"/>
    <mergeCell ref="AC6:AD6"/>
    <mergeCell ref="AC7:AD7"/>
    <mergeCell ref="AL7:AM7"/>
    <mergeCell ref="AL8:AM8"/>
    <mergeCell ref="AF8:AG8"/>
    <mergeCell ref="AF7:AG7"/>
    <mergeCell ref="AI7:AJ7"/>
    <mergeCell ref="AI8:AJ8"/>
    <mergeCell ref="Z7:AA7"/>
    <mergeCell ref="Z8:AA8"/>
    <mergeCell ref="K7:L7"/>
    <mergeCell ref="K8:L8"/>
    <mergeCell ref="T7:U7"/>
    <mergeCell ref="T8:U8"/>
    <mergeCell ref="W7:X7"/>
    <mergeCell ref="W8:X8"/>
    <mergeCell ref="N7:O7"/>
    <mergeCell ref="B7:C7"/>
    <mergeCell ref="B8:C8"/>
    <mergeCell ref="E7:F7"/>
    <mergeCell ref="E8:F8"/>
    <mergeCell ref="Q7:R7"/>
    <mergeCell ref="Q8:R8"/>
    <mergeCell ref="H7:I7"/>
    <mergeCell ref="N8:O8"/>
    <mergeCell ref="H8:I8"/>
    <mergeCell ref="A1:AL1"/>
    <mergeCell ref="B6:C6"/>
    <mergeCell ref="N6:O6"/>
    <mergeCell ref="AI6:AJ6"/>
    <mergeCell ref="W6:X6"/>
    <mergeCell ref="A3:AL3"/>
    <mergeCell ref="A4:AL4"/>
    <mergeCell ref="K6:L6"/>
    <mergeCell ref="Q6:R6"/>
    <mergeCell ref="H6:I6"/>
  </mergeCells>
  <printOptions horizontalCentered="1"/>
  <pageMargins left="0.2" right="0.2" top="0.87" bottom="0.88" header="0.67" footer="0.5"/>
  <pageSetup fitToHeight="1" fitToWidth="1" horizontalDpi="600" verticalDpi="600" orientation="landscape" scale="66" r:id="rId1"/>
  <headerFooter scaleWithDoc="0" alignWithMargins="0">
    <oddFooter>&amp;L&amp;"Arial,Italic"MSDE - LFRO    10  / 2011&amp;C- 3 -&amp;R&amp;"Arial,Italic"Selected Financial Data - Part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5"/>
  <sheetViews>
    <sheetView zoomScale="85" zoomScaleNormal="85" zoomScalePageLayoutView="0" workbookViewId="0" topLeftCell="A1">
      <selection activeCell="H11" sqref="H11"/>
    </sheetView>
  </sheetViews>
  <sheetFormatPr defaultColWidth="9.140625" defaultRowHeight="12.75"/>
  <cols>
    <col min="1" max="1" width="13.57421875" style="3" customWidth="1"/>
    <col min="2" max="2" width="12.8515625" style="0" customWidth="1"/>
    <col min="3" max="3" width="5.57421875" style="0" customWidth="1"/>
    <col min="4" max="4" width="0.85546875" style="0" customWidth="1"/>
    <col min="5" max="5" width="8.7109375" style="0" customWidth="1"/>
    <col min="6" max="6" width="4.421875" style="0" customWidth="1"/>
    <col min="7" max="7" width="1.1484375" style="0" customWidth="1"/>
    <col min="8" max="8" width="8.7109375" style="0" customWidth="1"/>
    <col min="9" max="9" width="4.7109375" style="0" customWidth="1"/>
    <col min="10" max="10" width="0.9921875" style="0" customWidth="1"/>
    <col min="11" max="11" width="10.7109375" style="0" customWidth="1"/>
    <col min="12" max="12" width="4.57421875" style="0" customWidth="1"/>
    <col min="13" max="13" width="0.85546875" style="0" customWidth="1"/>
    <col min="14" max="14" width="8.7109375" style="0" customWidth="1"/>
    <col min="15" max="15" width="5.00390625" style="0" customWidth="1"/>
    <col min="16" max="16" width="1.28515625" style="0" customWidth="1"/>
    <col min="18" max="18" width="4.7109375" style="0" customWidth="1"/>
    <col min="19" max="19" width="0.9921875" style="0" customWidth="1"/>
    <col min="20" max="20" width="10.57421875" style="0" bestFit="1" customWidth="1"/>
    <col min="21" max="21" width="4.57421875" style="0" customWidth="1"/>
    <col min="22" max="22" width="0.85546875" style="0" customWidth="1"/>
    <col min="23" max="23" width="9.7109375" style="0" customWidth="1"/>
    <col min="24" max="24" width="4.7109375" style="0" customWidth="1"/>
    <col min="25" max="25" width="0.9921875" style="0" customWidth="1"/>
    <col min="26" max="26" width="8.00390625" style="0" customWidth="1"/>
    <col min="27" max="27" width="4.140625" style="0" customWidth="1"/>
    <col min="28" max="28" width="0.85546875" style="0" customWidth="1"/>
    <col min="29" max="29" width="8.8515625" style="0" customWidth="1"/>
    <col min="30" max="30" width="4.7109375" style="0" customWidth="1"/>
    <col min="31" max="31" width="0.85546875" style="0" customWidth="1"/>
    <col min="32" max="32" width="9.00390625" style="0" customWidth="1"/>
    <col min="33" max="33" width="4.7109375" style="0" customWidth="1"/>
    <col min="34" max="34" width="0.9921875" style="0" customWidth="1"/>
    <col min="35" max="35" width="8.7109375" style="0" customWidth="1"/>
    <col min="36" max="36" width="4.7109375" style="0" customWidth="1"/>
    <col min="37" max="37" width="1.28515625" style="0" customWidth="1"/>
    <col min="38" max="38" width="10.28125" style="0" customWidth="1"/>
    <col min="39" max="39" width="5.00390625" style="0" customWidth="1"/>
  </cols>
  <sheetData>
    <row r="1" spans="1:38" ht="12.75">
      <c r="A1" s="223" t="s">
        <v>111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</row>
    <row r="3" spans="1:42" ht="12.75">
      <c r="A3" s="222" t="s">
        <v>205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6"/>
      <c r="AO3" s="16"/>
      <c r="AP3" s="13"/>
    </row>
    <row r="4" spans="1:42" ht="12.75">
      <c r="A4" s="223" t="s">
        <v>186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  <c r="AE4" s="223"/>
      <c r="AF4" s="223"/>
      <c r="AG4" s="223"/>
      <c r="AH4" s="223"/>
      <c r="AI4" s="223"/>
      <c r="AJ4" s="223"/>
      <c r="AK4" s="223"/>
      <c r="AL4" s="223"/>
      <c r="AM4" s="6"/>
      <c r="AO4" s="16"/>
      <c r="AP4" s="13"/>
    </row>
    <row r="5" spans="1:39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5" customHeight="1" thickTop="1">
      <c r="B6" s="226"/>
      <c r="C6" s="226"/>
      <c r="D6" s="6"/>
      <c r="E6" s="3"/>
      <c r="F6" s="3"/>
      <c r="G6" s="3"/>
      <c r="H6" s="226" t="s">
        <v>26</v>
      </c>
      <c r="I6" s="226"/>
      <c r="J6" s="3"/>
      <c r="K6" s="226" t="s">
        <v>27</v>
      </c>
      <c r="L6" s="226"/>
      <c r="M6" s="3"/>
      <c r="N6" s="226" t="s">
        <v>30</v>
      </c>
      <c r="O6" s="226"/>
      <c r="P6" s="3"/>
      <c r="Q6" s="226" t="s">
        <v>32</v>
      </c>
      <c r="R6" s="226"/>
      <c r="S6" s="6"/>
      <c r="T6" s="3"/>
      <c r="U6" s="3"/>
      <c r="V6" s="3"/>
      <c r="W6" s="226" t="s">
        <v>36</v>
      </c>
      <c r="X6" s="226"/>
      <c r="Y6" s="6"/>
      <c r="Z6" s="3"/>
      <c r="AA6" s="3"/>
      <c r="AB6" s="3"/>
      <c r="AC6" s="226" t="s">
        <v>36</v>
      </c>
      <c r="AD6" s="226"/>
      <c r="AE6" s="6"/>
      <c r="AF6" s="3"/>
      <c r="AG6" s="3"/>
      <c r="AH6" s="3"/>
      <c r="AI6" s="226"/>
      <c r="AJ6" s="226"/>
      <c r="AK6" s="6"/>
      <c r="AL6" s="3"/>
      <c r="AM6" s="3"/>
    </row>
    <row r="7" spans="1:39" ht="12.75">
      <c r="A7" s="3" t="s">
        <v>114</v>
      </c>
      <c r="B7" s="223" t="s">
        <v>102</v>
      </c>
      <c r="C7" s="223"/>
      <c r="D7" s="6"/>
      <c r="E7" s="223" t="s">
        <v>24</v>
      </c>
      <c r="F7" s="223"/>
      <c r="G7" s="6"/>
      <c r="H7" s="223" t="s">
        <v>24</v>
      </c>
      <c r="I7" s="223"/>
      <c r="J7" s="6"/>
      <c r="K7" s="223" t="s">
        <v>29</v>
      </c>
      <c r="L7" s="223"/>
      <c r="M7" s="6"/>
      <c r="N7" s="223" t="s">
        <v>27</v>
      </c>
      <c r="O7" s="223"/>
      <c r="P7" s="6"/>
      <c r="Q7" s="223" t="s">
        <v>27</v>
      </c>
      <c r="R7" s="223"/>
      <c r="S7" s="6"/>
      <c r="T7" s="223" t="s">
        <v>34</v>
      </c>
      <c r="U7" s="223"/>
      <c r="V7" s="6"/>
      <c r="W7" s="223" t="s">
        <v>38</v>
      </c>
      <c r="X7" s="223"/>
      <c r="Y7" s="6"/>
      <c r="Z7" s="223" t="s">
        <v>40</v>
      </c>
      <c r="AA7" s="223"/>
      <c r="AB7" s="6"/>
      <c r="AC7" s="223" t="s">
        <v>41</v>
      </c>
      <c r="AD7" s="223"/>
      <c r="AE7" s="6"/>
      <c r="AF7" s="223" t="s">
        <v>43</v>
      </c>
      <c r="AG7" s="223"/>
      <c r="AH7" s="6"/>
      <c r="AI7" s="223" t="s">
        <v>104</v>
      </c>
      <c r="AJ7" s="223"/>
      <c r="AK7" s="6"/>
      <c r="AL7" s="223" t="s">
        <v>47</v>
      </c>
      <c r="AM7" s="223"/>
    </row>
    <row r="8" spans="1:39" ht="12.75">
      <c r="A8" t="s">
        <v>35</v>
      </c>
      <c r="B8" s="225" t="s">
        <v>103</v>
      </c>
      <c r="C8" s="225"/>
      <c r="D8" s="6"/>
      <c r="E8" s="225" t="s">
        <v>25</v>
      </c>
      <c r="F8" s="225"/>
      <c r="G8" s="6"/>
      <c r="H8" s="225" t="s">
        <v>25</v>
      </c>
      <c r="I8" s="225"/>
      <c r="J8" s="6"/>
      <c r="K8" s="225" t="s">
        <v>28</v>
      </c>
      <c r="L8" s="225"/>
      <c r="M8" s="6"/>
      <c r="N8" s="225" t="s">
        <v>31</v>
      </c>
      <c r="O8" s="225"/>
      <c r="P8" s="6"/>
      <c r="Q8" s="225" t="s">
        <v>33</v>
      </c>
      <c r="R8" s="225"/>
      <c r="S8" s="6"/>
      <c r="T8" s="225" t="s">
        <v>35</v>
      </c>
      <c r="U8" s="225"/>
      <c r="V8" s="6"/>
      <c r="W8" s="225" t="s">
        <v>39</v>
      </c>
      <c r="X8" s="225"/>
      <c r="Y8" s="6"/>
      <c r="Z8" s="225" t="s">
        <v>39</v>
      </c>
      <c r="AA8" s="225"/>
      <c r="AB8" s="6"/>
      <c r="AC8" s="225" t="s">
        <v>42</v>
      </c>
      <c r="AD8" s="225"/>
      <c r="AE8" s="6"/>
      <c r="AF8" s="225" t="s">
        <v>44</v>
      </c>
      <c r="AG8" s="225"/>
      <c r="AH8" s="6"/>
      <c r="AI8" s="225" t="s">
        <v>44</v>
      </c>
      <c r="AJ8" s="225"/>
      <c r="AK8" s="6"/>
      <c r="AL8" s="225" t="s">
        <v>48</v>
      </c>
      <c r="AM8" s="225"/>
    </row>
    <row r="9" spans="1:39" ht="13.5" thickBot="1">
      <c r="A9" s="4" t="s">
        <v>115</v>
      </c>
      <c r="B9" s="39" t="s">
        <v>81</v>
      </c>
      <c r="C9" s="39" t="s">
        <v>82</v>
      </c>
      <c r="D9" s="39"/>
      <c r="E9" s="39" t="s">
        <v>81</v>
      </c>
      <c r="F9" s="39" t="s">
        <v>82</v>
      </c>
      <c r="G9" s="39"/>
      <c r="H9" s="39" t="s">
        <v>81</v>
      </c>
      <c r="I9" s="39" t="s">
        <v>82</v>
      </c>
      <c r="J9" s="39"/>
      <c r="K9" s="39" t="s">
        <v>81</v>
      </c>
      <c r="L9" s="39" t="s">
        <v>82</v>
      </c>
      <c r="M9" s="39"/>
      <c r="N9" s="39" t="s">
        <v>81</v>
      </c>
      <c r="O9" s="39" t="s">
        <v>82</v>
      </c>
      <c r="P9" s="39"/>
      <c r="Q9" s="39" t="s">
        <v>81</v>
      </c>
      <c r="R9" s="39" t="s">
        <v>82</v>
      </c>
      <c r="S9" s="39"/>
      <c r="T9" s="39" t="s">
        <v>81</v>
      </c>
      <c r="U9" s="39" t="s">
        <v>82</v>
      </c>
      <c r="V9" s="39"/>
      <c r="W9" s="39" t="s">
        <v>81</v>
      </c>
      <c r="X9" s="39" t="s">
        <v>82</v>
      </c>
      <c r="Y9" s="39"/>
      <c r="Z9" s="39" t="s">
        <v>81</v>
      </c>
      <c r="AA9" s="39" t="s">
        <v>82</v>
      </c>
      <c r="AB9" s="39"/>
      <c r="AC9" s="39" t="s">
        <v>81</v>
      </c>
      <c r="AD9" s="39" t="s">
        <v>82</v>
      </c>
      <c r="AE9" s="39"/>
      <c r="AF9" s="39" t="s">
        <v>81</v>
      </c>
      <c r="AG9" s="39" t="s">
        <v>82</v>
      </c>
      <c r="AH9" s="39"/>
      <c r="AI9" s="39" t="s">
        <v>81</v>
      </c>
      <c r="AJ9" s="39" t="s">
        <v>82</v>
      </c>
      <c r="AK9" s="39"/>
      <c r="AL9" s="39" t="s">
        <v>81</v>
      </c>
      <c r="AM9" s="39" t="s">
        <v>82</v>
      </c>
    </row>
    <row r="10" spans="1:39" s="21" customFormat="1" ht="12.75">
      <c r="A10" s="75" t="s">
        <v>76</v>
      </c>
      <c r="B10" s="40">
        <f>+E10+H10+K10+N10+Q10+T10+W10+Z10+AC10+AF10+AI10+AL10</f>
        <v>13238.441323669787</v>
      </c>
      <c r="C10" s="78"/>
      <c r="D10" s="12"/>
      <c r="E10" s="12">
        <f>'Tbl 10'!C9/Tbl11!E9</f>
        <v>369.46557457026614</v>
      </c>
      <c r="F10" s="11"/>
      <c r="G10" s="12"/>
      <c r="H10" s="12">
        <f>'Tbl 10'!D9/Tbl11!E9</f>
        <v>939.5952440260845</v>
      </c>
      <c r="I10" s="11"/>
      <c r="J10" s="12"/>
      <c r="K10" s="12">
        <f>'Tbl 10'!E9/Tbl11!E9</f>
        <v>5267.073299517379</v>
      </c>
      <c r="L10" s="11"/>
      <c r="M10" s="12"/>
      <c r="N10" s="12">
        <f>'Tbl 10'!F9/Tbl11!E9</f>
        <v>274.4677298032544</v>
      </c>
      <c r="O10" s="11"/>
      <c r="P10" s="12"/>
      <c r="Q10" s="12">
        <f>'Tbl 10'!G9/Tbl11!E9</f>
        <v>209.88051322431434</v>
      </c>
      <c r="R10" s="11"/>
      <c r="S10" s="12"/>
      <c r="T10" s="12">
        <f>'Tbl 10'!H9/Tbl11!E9</f>
        <v>1553.3811930510183</v>
      </c>
      <c r="U10" s="11"/>
      <c r="V10" s="12"/>
      <c r="W10" s="12">
        <f>'Tbl 10'!I9/Tbl11!E9</f>
        <v>101.68279255447719</v>
      </c>
      <c r="X10" s="11"/>
      <c r="Y10" s="12"/>
      <c r="Z10" s="12">
        <f>'Tbl 10'!J9/Tbl11!E9</f>
        <v>77.40793702564349</v>
      </c>
      <c r="AA10" s="11"/>
      <c r="AB10" s="12"/>
      <c r="AC10" s="12">
        <f>'Tbl 10'!K9/Tbl11!E9</f>
        <v>646.7501980508031</v>
      </c>
      <c r="AD10" s="11"/>
      <c r="AE10" s="12"/>
      <c r="AF10" s="12">
        <f>'Tbl 10'!L9/Tbl11!E9</f>
        <v>917.803937532742</v>
      </c>
      <c r="AG10" s="11"/>
      <c r="AH10" s="12"/>
      <c r="AI10" s="12">
        <f>'Tbl 10'!M9/Tbl11!E9</f>
        <v>275.3513888425195</v>
      </c>
      <c r="AJ10" s="11"/>
      <c r="AK10" s="12"/>
      <c r="AL10" s="12">
        <f>('Tbl 10'!N9-'Tbl 10'!O9)/Tbl11!E9</f>
        <v>2605.581515471285</v>
      </c>
      <c r="AM10" s="11"/>
    </row>
    <row r="11" spans="2:42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3"/>
      <c r="AN11" s="3"/>
      <c r="AO11" s="3"/>
      <c r="AP11" s="3"/>
    </row>
    <row r="12" spans="1:52" ht="12.75">
      <c r="A12" s="3" t="s">
        <v>52</v>
      </c>
      <c r="B12" s="2">
        <f>+E12+H12+K12+N12+Q12+T12+W12+Z12+AC12+AF12+AI12+AL12</f>
        <v>13371.252633913322</v>
      </c>
      <c r="C12" s="35">
        <f>RANK(B12,B$12:B39)</f>
        <v>8</v>
      </c>
      <c r="D12" s="35"/>
      <c r="E12" s="2">
        <f>'Tbl 10'!C11/Tbl11!E11</f>
        <v>273.8161397241718</v>
      </c>
      <c r="F12" s="35">
        <f>RANK(E12,E$12:E$39)</f>
        <v>17</v>
      </c>
      <c r="G12" s="35"/>
      <c r="H12" s="2">
        <f>'Tbl 10'!D11/Tbl11!E11</f>
        <v>891.7317046564732</v>
      </c>
      <c r="I12" s="35">
        <f>RANK(H12,H$12:H$39)</f>
        <v>12</v>
      </c>
      <c r="J12" s="35"/>
      <c r="K12" s="2">
        <f>'Tbl 10'!E11/Tbl11!E11</f>
        <v>5375.520474937516</v>
      </c>
      <c r="L12" s="35">
        <f>RANK(K12,K$12:K$39)</f>
        <v>7</v>
      </c>
      <c r="M12" s="35"/>
      <c r="N12" s="2">
        <f>'Tbl 10'!F11/Tbl11!E11</f>
        <v>439.79486942814503</v>
      </c>
      <c r="O12" s="35">
        <f>RANK(N12,N$12:N$39)</f>
        <v>4</v>
      </c>
      <c r="P12" s="35"/>
      <c r="Q12" s="2">
        <f>'Tbl 10'!G11/Tbl11!E11</f>
        <v>158.65874384900775</v>
      </c>
      <c r="R12" s="35">
        <f>RANK(Q12,Q$12:Q$39)</f>
        <v>11</v>
      </c>
      <c r="S12" s="35"/>
      <c r="T12" s="2">
        <f>'Tbl 10'!H11/Tbl11!E11</f>
        <v>1649.2777053877</v>
      </c>
      <c r="U12" s="35">
        <f>RANK(T12,T$12:T$39)</f>
        <v>5</v>
      </c>
      <c r="V12" s="35"/>
      <c r="W12" s="2">
        <f>'Tbl 10'!I11/Tbl11!E11</f>
        <v>74.60587378553491</v>
      </c>
      <c r="X12" s="32">
        <f>RANK(W12,W$12:W$39)</f>
        <v>14</v>
      </c>
      <c r="Y12" s="32"/>
      <c r="Z12" s="2">
        <f>'Tbl 10'!J11/Tbl11!E11</f>
        <v>74.33189285735692</v>
      </c>
      <c r="AA12" s="32">
        <f>RANK(Z12,Z$12:Z$39)</f>
        <v>18</v>
      </c>
      <c r="AB12" s="32"/>
      <c r="AC12" s="2">
        <f>'Tbl 10'!K11/Tbl11!E11</f>
        <v>688.6932061878532</v>
      </c>
      <c r="AD12" s="32">
        <f>RANK(AC12,AC$12:AC$39)</f>
        <v>13</v>
      </c>
      <c r="AE12" s="32"/>
      <c r="AF12" s="2">
        <f>'Tbl 10'!L11/Tbl11!E11</f>
        <v>987.1064485774051</v>
      </c>
      <c r="AG12" s="32">
        <f>RANK(AF12,AF$12:AF$39)</f>
        <v>5</v>
      </c>
      <c r="AH12" s="32"/>
      <c r="AI12" s="2">
        <f>'Tbl 10'!M11/Tbl11!E11</f>
        <v>222.20402174499378</v>
      </c>
      <c r="AJ12" s="3">
        <f>RANK(AI12,AI$12:AI$39)</f>
        <v>15</v>
      </c>
      <c r="AK12" s="3"/>
      <c r="AL12" s="2">
        <f>('Tbl 10'!N11-'Tbl 10'!O11)/Tbl11!E11</f>
        <v>2535.5115527771623</v>
      </c>
      <c r="AM12" s="3">
        <f>RANK(AL12,AL$12:AL$39)</f>
        <v>6</v>
      </c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.75">
      <c r="A13" s="3" t="s">
        <v>53</v>
      </c>
      <c r="B13" s="2">
        <f>+E13+H13+K13+N13+Q13+T13+W13+Z13+AC13+AF13+AI13+AL13</f>
        <v>12178.853355726445</v>
      </c>
      <c r="C13" s="35">
        <f>RANK(B13,B$12:B40)</f>
        <v>13</v>
      </c>
      <c r="D13" s="35"/>
      <c r="E13" s="2">
        <f>'Tbl 10'!C12/Tbl11!E12</f>
        <v>357.4484259247619</v>
      </c>
      <c r="F13" s="35">
        <f aca="true" t="shared" si="0" ref="F13:F39">RANK(E13,E$12:E$39)</f>
        <v>5</v>
      </c>
      <c r="G13" s="35"/>
      <c r="H13" s="2">
        <f>'Tbl 10'!D12/Tbl11!E12</f>
        <v>854.7328014078965</v>
      </c>
      <c r="I13" s="35">
        <f aca="true" t="shared" si="1" ref="I13:I39">RANK(H13,H$12:H$39)</f>
        <v>17</v>
      </c>
      <c r="J13" s="35"/>
      <c r="K13" s="2">
        <f>'Tbl 10'!E12/Tbl11!E12</f>
        <v>5007.9041801398635</v>
      </c>
      <c r="L13" s="35">
        <f aca="true" t="shared" si="2" ref="L13:L39">RANK(K13,K$12:K$39)</f>
        <v>14</v>
      </c>
      <c r="M13" s="35"/>
      <c r="N13" s="2">
        <f>'Tbl 10'!F12/Tbl11!E12</f>
        <v>207.2017138983236</v>
      </c>
      <c r="O13" s="35">
        <f aca="true" t="shared" si="3" ref="O13:O39">RANK(N13,N$12:N$39)</f>
        <v>18</v>
      </c>
      <c r="P13" s="35"/>
      <c r="Q13" s="2">
        <f>'Tbl 10'!G12/Tbl11!E12</f>
        <v>181.62327061460584</v>
      </c>
      <c r="R13" s="35">
        <f aca="true" t="shared" si="4" ref="R13:R39">RANK(Q13,Q$12:Q$39)</f>
        <v>6</v>
      </c>
      <c r="S13" s="35"/>
      <c r="T13" s="2">
        <f>'Tbl 10'!H12/Tbl11!E12</f>
        <v>1368.7261182033947</v>
      </c>
      <c r="U13" s="35">
        <f aca="true" t="shared" si="5" ref="U13:U39">RANK(T13,T$12:T$39)</f>
        <v>12</v>
      </c>
      <c r="V13" s="35"/>
      <c r="W13" s="2">
        <f>'Tbl 10'!I12/Tbl11!E12</f>
        <v>78.80962542284539</v>
      </c>
      <c r="X13" s="32">
        <f aca="true" t="shared" si="6" ref="X13:X39">RANK(W13,W$12:W$39)</f>
        <v>13</v>
      </c>
      <c r="Y13" s="3"/>
      <c r="Z13" s="2">
        <f>'Tbl 10'!J12/Tbl11!E12</f>
        <v>0</v>
      </c>
      <c r="AA13" s="32">
        <f aca="true" t="shared" si="7" ref="AA13:AA39">RANK(Z13,Z$12:Z$39)</f>
        <v>23</v>
      </c>
      <c r="AB13" s="3"/>
      <c r="AC13" s="2">
        <f>'Tbl 10'!K12/Tbl11!E12</f>
        <v>565.7342581357361</v>
      </c>
      <c r="AD13" s="32">
        <f aca="true" t="shared" si="8" ref="AD13:AD39">RANK(AC13,AC$12:AC$39)</f>
        <v>19</v>
      </c>
      <c r="AE13" s="32"/>
      <c r="AF13" s="2">
        <f>'Tbl 10'!L12/Tbl11!E12</f>
        <v>909.842344287883</v>
      </c>
      <c r="AG13" s="32">
        <f aca="true" t="shared" si="9" ref="AG13:AG39">RANK(AF13,AF$12:AF$39)</f>
        <v>12</v>
      </c>
      <c r="AH13" s="32"/>
      <c r="AI13" s="2">
        <f>'Tbl 10'!M12/Tbl11!E12</f>
        <v>178.16766917126856</v>
      </c>
      <c r="AJ13" s="3">
        <f aca="true" t="shared" si="10" ref="AJ13:AJ39">RANK(AI13,AI$12:AI$39)</f>
        <v>22</v>
      </c>
      <c r="AK13" s="3"/>
      <c r="AL13" s="2">
        <f>('Tbl 10'!N12-'Tbl 10'!O12)/Tbl11!E12</f>
        <v>2468.6629485198655</v>
      </c>
      <c r="AM13" s="3">
        <f aca="true" t="shared" si="11" ref="AM13:AM39">RANK(AL13,AL$12:AL$39)</f>
        <v>9</v>
      </c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2.75">
      <c r="A14" s="3" t="s">
        <v>75</v>
      </c>
      <c r="B14" s="2">
        <f>+E14+H14+K14+N14+Q14+T14+W14+Z14+AC14+AF14+AI14+AL14</f>
        <v>14821.434113742474</v>
      </c>
      <c r="C14" s="35">
        <f>RANK(B14,B$12:B41)</f>
        <v>3</v>
      </c>
      <c r="D14" s="35"/>
      <c r="E14" s="2">
        <f>'Tbl 10'!C13/Tbl11!E13</f>
        <v>742.4263013051759</v>
      </c>
      <c r="F14" s="35">
        <f t="shared" si="0"/>
        <v>1</v>
      </c>
      <c r="G14" s="35"/>
      <c r="H14" s="2">
        <f>'Tbl 10'!D13/Tbl11!E13</f>
        <v>1219.4596580365499</v>
      </c>
      <c r="I14" s="35">
        <f t="shared" si="1"/>
        <v>2</v>
      </c>
      <c r="J14" s="35"/>
      <c r="K14" s="2">
        <f>'Tbl 10'!E13/Tbl11!E13</f>
        <v>5063.669717362619</v>
      </c>
      <c r="L14" s="35">
        <f t="shared" si="2"/>
        <v>12</v>
      </c>
      <c r="M14" s="35"/>
      <c r="N14" s="2">
        <f>'Tbl 10'!F13/Tbl11!E13</f>
        <v>316.94017790613617</v>
      </c>
      <c r="O14" s="35">
        <f t="shared" si="3"/>
        <v>11</v>
      </c>
      <c r="P14" s="35"/>
      <c r="Q14" s="2">
        <f>'Tbl 10'!G13/Tbl11!E13</f>
        <v>819.6598722941878</v>
      </c>
      <c r="R14" s="35">
        <f t="shared" si="4"/>
        <v>1</v>
      </c>
      <c r="S14" s="35"/>
      <c r="T14" s="2">
        <f>'Tbl 10'!H13/Tbl11!E13</f>
        <v>2162.6258479526996</v>
      </c>
      <c r="U14" s="35">
        <f t="shared" si="5"/>
        <v>1</v>
      </c>
      <c r="V14" s="35"/>
      <c r="W14" s="2">
        <f>'Tbl 10'!I13/Tbl11!E13</f>
        <v>191.09544424632097</v>
      </c>
      <c r="X14" s="32">
        <f t="shared" si="6"/>
        <v>2</v>
      </c>
      <c r="Y14" s="32"/>
      <c r="Z14" s="2">
        <f>'Tbl 10'!J13/Tbl11!E13</f>
        <v>19.871407777359153</v>
      </c>
      <c r="AA14" s="32">
        <f t="shared" si="7"/>
        <v>20</v>
      </c>
      <c r="AB14" s="32"/>
      <c r="AC14" s="2">
        <f>'Tbl 10'!K13/Tbl11!E13</f>
        <v>486.21811624541954</v>
      </c>
      <c r="AD14" s="32">
        <f t="shared" si="8"/>
        <v>21</v>
      </c>
      <c r="AE14" s="32"/>
      <c r="AF14" s="2">
        <f>'Tbl 10'!L13/Tbl11!E13</f>
        <v>955.7584699417972</v>
      </c>
      <c r="AG14" s="32">
        <f t="shared" si="9"/>
        <v>9</v>
      </c>
      <c r="AH14" s="32"/>
      <c r="AI14" s="2">
        <f>'Tbl 10'!M13/Tbl11!E13</f>
        <v>269.15047206323317</v>
      </c>
      <c r="AJ14" s="3">
        <f t="shared" si="10"/>
        <v>9</v>
      </c>
      <c r="AK14" s="3"/>
      <c r="AL14" s="2">
        <f>('Tbl 10'!N13-'Tbl 10'!O13)/Tbl11!E13</f>
        <v>2574.5586286109774</v>
      </c>
      <c r="AM14" s="3">
        <f t="shared" si="11"/>
        <v>5</v>
      </c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.75">
      <c r="A15" s="3" t="s">
        <v>54</v>
      </c>
      <c r="B15" s="2">
        <f>+E15+H15+K15+N15+Q15+T15+W15+Z15+AC15+AF15+AI15+AL15</f>
        <v>12964.350860807712</v>
      </c>
      <c r="C15" s="35">
        <f>RANK(B15,B$12:B42)</f>
        <v>9</v>
      </c>
      <c r="D15" s="35"/>
      <c r="E15" s="2">
        <f>'Tbl 10'!C14/Tbl11!E14</f>
        <v>422.42177360021526</v>
      </c>
      <c r="F15" s="35">
        <f t="shared" si="0"/>
        <v>4</v>
      </c>
      <c r="G15" s="35"/>
      <c r="H15" s="2">
        <f>'Tbl 10'!D14/Tbl11!E14</f>
        <v>867.2786908575705</v>
      </c>
      <c r="I15" s="35">
        <f t="shared" si="1"/>
        <v>16</v>
      </c>
      <c r="J15" s="35"/>
      <c r="K15" s="2">
        <f>'Tbl 10'!E14/Tbl11!E14</f>
        <v>4775.895310962843</v>
      </c>
      <c r="L15" s="35">
        <f t="shared" si="2"/>
        <v>20</v>
      </c>
      <c r="M15" s="35"/>
      <c r="N15" s="2">
        <f>'Tbl 10'!F14/Tbl11!E14</f>
        <v>483.9157071656199</v>
      </c>
      <c r="O15" s="35">
        <f t="shared" si="3"/>
        <v>1</v>
      </c>
      <c r="P15" s="35"/>
      <c r="Q15" s="2">
        <f>'Tbl 10'!G14/Tbl11!E14</f>
        <v>141.7734740895829</v>
      </c>
      <c r="R15" s="35">
        <f t="shared" si="4"/>
        <v>12</v>
      </c>
      <c r="S15" s="35"/>
      <c r="T15" s="2">
        <f>'Tbl 10'!H14/Tbl11!E14</f>
        <v>1502.178086925813</v>
      </c>
      <c r="U15" s="35">
        <f t="shared" si="5"/>
        <v>8</v>
      </c>
      <c r="V15" s="35"/>
      <c r="W15" s="2">
        <f>'Tbl 10'!I14/Tbl11!E14</f>
        <v>92.16218395008788</v>
      </c>
      <c r="X15" s="32">
        <f t="shared" si="6"/>
        <v>10</v>
      </c>
      <c r="Y15" s="32"/>
      <c r="Z15" s="2">
        <f>'Tbl 10'!J14/Tbl11!E14</f>
        <v>145.17522954872234</v>
      </c>
      <c r="AA15" s="32">
        <f t="shared" si="7"/>
        <v>1</v>
      </c>
      <c r="AB15" s="3"/>
      <c r="AC15" s="2">
        <f>'Tbl 10'!K14/Tbl11!E14</f>
        <v>500.72805287188163</v>
      </c>
      <c r="AD15" s="32">
        <f t="shared" si="8"/>
        <v>20</v>
      </c>
      <c r="AE15" s="3"/>
      <c r="AF15" s="2">
        <f>'Tbl 10'!L14/Tbl11!E14</f>
        <v>919.1350118558131</v>
      </c>
      <c r="AG15" s="32">
        <f t="shared" si="9"/>
        <v>10</v>
      </c>
      <c r="AH15" s="32"/>
      <c r="AI15" s="2">
        <f>'Tbl 10'!M14/Tbl11!E14</f>
        <v>290.7624086639928</v>
      </c>
      <c r="AJ15" s="3">
        <f t="shared" si="10"/>
        <v>8</v>
      </c>
      <c r="AK15" s="3"/>
      <c r="AL15" s="2">
        <f>('Tbl 10'!N14-'Tbl 10'!O14)/Tbl11!E14</f>
        <v>2822.9249303155684</v>
      </c>
      <c r="AM15" s="3">
        <f t="shared" si="11"/>
        <v>2</v>
      </c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.75">
      <c r="A16" s="3" t="s">
        <v>55</v>
      </c>
      <c r="B16" s="2">
        <f>+E16+H16+K16+N16+Q16+T16+W16+Z16+AC16+AF16+AI16+AL16</f>
        <v>11944.778819084078</v>
      </c>
      <c r="C16" s="35">
        <f>RANK(B16,B$12:B43)</f>
        <v>16</v>
      </c>
      <c r="D16" s="35"/>
      <c r="E16" s="2">
        <f>'Tbl 10'!C15/Tbl11!E15</f>
        <v>289.5316247071326</v>
      </c>
      <c r="F16" s="35">
        <f t="shared" si="0"/>
        <v>14</v>
      </c>
      <c r="G16" s="35"/>
      <c r="H16" s="2">
        <f>'Tbl 10'!D15/Tbl11!E15</f>
        <v>709.9812278989988</v>
      </c>
      <c r="I16" s="35">
        <f t="shared" si="1"/>
        <v>21</v>
      </c>
      <c r="J16" s="35"/>
      <c r="K16" s="2">
        <f>'Tbl 10'!E15/Tbl11!E15</f>
        <v>5161.077090778016</v>
      </c>
      <c r="L16" s="35">
        <f t="shared" si="2"/>
        <v>9</v>
      </c>
      <c r="M16" s="35"/>
      <c r="N16" s="2">
        <f>'Tbl 10'!F15/Tbl11!E15</f>
        <v>161.55711116220968</v>
      </c>
      <c r="O16" s="35">
        <f t="shared" si="3"/>
        <v>24</v>
      </c>
      <c r="P16" s="35"/>
      <c r="Q16" s="2">
        <f>'Tbl 10'!G15/Tbl11!E15</f>
        <v>54.62757272744223</v>
      </c>
      <c r="R16" s="35">
        <f t="shared" si="4"/>
        <v>23</v>
      </c>
      <c r="S16" s="35"/>
      <c r="T16" s="2">
        <f>'Tbl 10'!H15/Tbl11!E15</f>
        <v>1458.8183793324176</v>
      </c>
      <c r="U16" s="35">
        <f t="shared" si="5"/>
        <v>10</v>
      </c>
      <c r="V16" s="35"/>
      <c r="W16" s="2">
        <f>'Tbl 10'!I15/Tbl11!E15</f>
        <v>73.48312462323426</v>
      </c>
      <c r="X16" s="32">
        <f t="shared" si="6"/>
        <v>16</v>
      </c>
      <c r="Y16" s="32"/>
      <c r="Z16" s="2">
        <f>'Tbl 10'!J15/Tbl11!E15</f>
        <v>79.38334710923566</v>
      </c>
      <c r="AA16" s="32">
        <f t="shared" si="7"/>
        <v>17</v>
      </c>
      <c r="AB16" s="32"/>
      <c r="AC16" s="2">
        <f>'Tbl 10'!K15/Tbl11!E15</f>
        <v>790.5015101703449</v>
      </c>
      <c r="AD16" s="32">
        <f t="shared" si="8"/>
        <v>9</v>
      </c>
      <c r="AE16" s="32"/>
      <c r="AF16" s="2">
        <f>'Tbl 10'!L15/Tbl11!E15</f>
        <v>972.8071736198722</v>
      </c>
      <c r="AG16" s="32">
        <f t="shared" si="9"/>
        <v>7</v>
      </c>
      <c r="AH16" s="32"/>
      <c r="AI16" s="2">
        <f>'Tbl 10'!M15/Tbl11!E15</f>
        <v>198.1907376218857</v>
      </c>
      <c r="AJ16" s="3">
        <f t="shared" si="10"/>
        <v>20</v>
      </c>
      <c r="AK16" s="3"/>
      <c r="AL16" s="2">
        <f>('Tbl 10'!N15-'Tbl 10'!O15)/Tbl11!E15</f>
        <v>1994.819919333288</v>
      </c>
      <c r="AM16" s="3">
        <f t="shared" si="11"/>
        <v>24</v>
      </c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3:39" ht="12.75">
      <c r="C17" s="35"/>
      <c r="F17" s="35"/>
      <c r="I17" s="35"/>
      <c r="L17" s="35"/>
      <c r="O17" s="35"/>
      <c r="Q17" s="2"/>
      <c r="R17" s="35"/>
      <c r="T17" s="2"/>
      <c r="U17" s="35"/>
      <c r="W17" s="2"/>
      <c r="X17" s="32"/>
      <c r="Z17" s="2"/>
      <c r="AA17" s="32"/>
      <c r="AC17" s="2"/>
      <c r="AD17" s="32"/>
      <c r="AF17" s="2"/>
      <c r="AG17" s="32"/>
      <c r="AI17" s="2"/>
      <c r="AJ17" s="3"/>
      <c r="AL17" s="2"/>
      <c r="AM17" s="3"/>
    </row>
    <row r="18" spans="1:52" ht="12.75">
      <c r="A18" s="3" t="s">
        <v>56</v>
      </c>
      <c r="B18" s="2">
        <f>+E18+H18+K18+N18+Q18+T18+W18+Z18+AC18+AF18+AI18+AL18</f>
        <v>11284.079174889672</v>
      </c>
      <c r="C18" s="35">
        <f>RANK(B18,B$12:B45)</f>
        <v>24</v>
      </c>
      <c r="D18" s="35"/>
      <c r="E18" s="2">
        <f>'Tbl 10'!C17/Tbl11!E17</f>
        <v>326.2831655675113</v>
      </c>
      <c r="F18" s="35">
        <f t="shared" si="0"/>
        <v>8</v>
      </c>
      <c r="G18" s="35"/>
      <c r="H18" s="2">
        <f>'Tbl 10'!D17/Tbl11!E17</f>
        <v>822.7347686815093</v>
      </c>
      <c r="I18" s="35">
        <f t="shared" si="1"/>
        <v>20</v>
      </c>
      <c r="J18" s="35"/>
      <c r="K18" s="2">
        <f>'Tbl 10'!E17/Tbl11!E17</f>
        <v>4908.583212178311</v>
      </c>
      <c r="L18" s="35">
        <f t="shared" si="2"/>
        <v>17</v>
      </c>
      <c r="M18" s="35"/>
      <c r="N18" s="2">
        <f>'Tbl 10'!F17/Tbl11!E17</f>
        <v>168.62002280954033</v>
      </c>
      <c r="O18" s="35">
        <f t="shared" si="3"/>
        <v>23</v>
      </c>
      <c r="P18" s="35"/>
      <c r="Q18" s="2">
        <f>'Tbl 10'!G17/Tbl11!E17</f>
        <v>193.1266306342044</v>
      </c>
      <c r="R18" s="35">
        <f t="shared" si="4"/>
        <v>5</v>
      </c>
      <c r="S18" s="35"/>
      <c r="T18" s="2">
        <f>'Tbl 10'!H17/Tbl11!E17</f>
        <v>1096.870189914216</v>
      </c>
      <c r="U18" s="35">
        <f t="shared" si="5"/>
        <v>22</v>
      </c>
      <c r="V18" s="35"/>
      <c r="W18" s="2">
        <f>'Tbl 10'!I17/Tbl11!E17</f>
        <v>118.28395100907424</v>
      </c>
      <c r="X18" s="32">
        <f t="shared" si="6"/>
        <v>7</v>
      </c>
      <c r="Y18" s="32"/>
      <c r="Z18" s="2">
        <f>'Tbl 10'!J17/Tbl11!E17</f>
        <v>114.10597907472605</v>
      </c>
      <c r="AA18" s="32">
        <f t="shared" si="7"/>
        <v>10</v>
      </c>
      <c r="AB18" s="3"/>
      <c r="AC18" s="2">
        <f>'Tbl 10'!K17/Tbl11!E17</f>
        <v>688.3995973620272</v>
      </c>
      <c r="AD18" s="32">
        <f t="shared" si="8"/>
        <v>14</v>
      </c>
      <c r="AE18" s="32"/>
      <c r="AF18" s="2">
        <f>'Tbl 10'!L17/Tbl11!E17</f>
        <v>705.0979719343483</v>
      </c>
      <c r="AG18" s="32">
        <f t="shared" si="9"/>
        <v>24</v>
      </c>
      <c r="AH18" s="32"/>
      <c r="AI18" s="2">
        <f>'Tbl 10'!M17/Tbl11!E17</f>
        <v>141.50016363365893</v>
      </c>
      <c r="AJ18" s="3">
        <f t="shared" si="10"/>
        <v>24</v>
      </c>
      <c r="AK18" s="3"/>
      <c r="AL18" s="2">
        <f>('Tbl 10'!N17-'Tbl 10'!O17)/Tbl11!E17</f>
        <v>2000.4735220905438</v>
      </c>
      <c r="AM18" s="3">
        <f t="shared" si="11"/>
        <v>23</v>
      </c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ht="12.75">
      <c r="A19" s="3" t="s">
        <v>57</v>
      </c>
      <c r="B19" s="2">
        <f>+E19+H19+K19+N19+Q19+T19+W19+Z19+AC19+AF19+AI19+AL19</f>
        <v>11893.256341662167</v>
      </c>
      <c r="C19" s="35">
        <f>RANK(B19,B$12:B46)</f>
        <v>17</v>
      </c>
      <c r="D19" s="35"/>
      <c r="E19" s="2">
        <f>'Tbl 10'!C18/Tbl11!E18</f>
        <v>216.58300505913132</v>
      </c>
      <c r="F19" s="35">
        <f t="shared" si="0"/>
        <v>23</v>
      </c>
      <c r="G19" s="35"/>
      <c r="H19" s="2">
        <f>'Tbl 10'!D18/Tbl11!E18</f>
        <v>907.8744858330964</v>
      </c>
      <c r="I19" s="35">
        <f t="shared" si="1"/>
        <v>11</v>
      </c>
      <c r="J19" s="35"/>
      <c r="K19" s="2">
        <f>'Tbl 10'!E18/Tbl11!E18</f>
        <v>4794.467305721532</v>
      </c>
      <c r="L19" s="35">
        <f t="shared" si="2"/>
        <v>19</v>
      </c>
      <c r="M19" s="35"/>
      <c r="N19" s="2">
        <f>'Tbl 10'!F18/Tbl11!E18</f>
        <v>347.32174090606355</v>
      </c>
      <c r="O19" s="35">
        <f t="shared" si="3"/>
        <v>6</v>
      </c>
      <c r="P19" s="35"/>
      <c r="Q19" s="2">
        <f>'Tbl 10'!G18/Tbl11!E18</f>
        <v>82.47373621906743</v>
      </c>
      <c r="R19" s="35">
        <f t="shared" si="4"/>
        <v>18</v>
      </c>
      <c r="S19" s="35"/>
      <c r="T19" s="2">
        <f>'Tbl 10'!H18/Tbl11!E18</f>
        <v>1173.088768194075</v>
      </c>
      <c r="U19" s="35">
        <f t="shared" si="5"/>
        <v>19</v>
      </c>
      <c r="V19" s="35"/>
      <c r="W19" s="2">
        <f>'Tbl 10'!I18/Tbl11!E18</f>
        <v>50.65117337114482</v>
      </c>
      <c r="X19" s="32">
        <f t="shared" si="6"/>
        <v>21</v>
      </c>
      <c r="Y19" s="32"/>
      <c r="Z19" s="2">
        <f>'Tbl 10'!J18/Tbl11!E18</f>
        <v>121.5017623944901</v>
      </c>
      <c r="AA19" s="32">
        <f t="shared" si="7"/>
        <v>6</v>
      </c>
      <c r="AB19" s="3"/>
      <c r="AC19" s="2">
        <f>'Tbl 10'!K18/Tbl11!E18</f>
        <v>739.5844863483605</v>
      </c>
      <c r="AD19" s="32">
        <f t="shared" si="8"/>
        <v>11</v>
      </c>
      <c r="AE19" s="3"/>
      <c r="AF19" s="2">
        <f>'Tbl 10'!L18/Tbl11!E18</f>
        <v>963.0290372383364</v>
      </c>
      <c r="AG19" s="32">
        <f t="shared" si="9"/>
        <v>8</v>
      </c>
      <c r="AH19" s="32"/>
      <c r="AI19" s="2">
        <f>'Tbl 10'!M18/Tbl11!E18</f>
        <v>263.4201605715998</v>
      </c>
      <c r="AJ19" s="3">
        <f t="shared" si="10"/>
        <v>10</v>
      </c>
      <c r="AK19" s="3"/>
      <c r="AL19" s="2">
        <f>('Tbl 10'!N18-'Tbl 10'!O18)/Tbl11!E18</f>
        <v>2233.2606798052684</v>
      </c>
      <c r="AM19" s="3">
        <f t="shared" si="11"/>
        <v>16</v>
      </c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ht="12.75">
      <c r="A20" s="3" t="s">
        <v>58</v>
      </c>
      <c r="B20" s="2">
        <f>+E20+H20+K20+N20+Q20+T20+W20+Z20+AC20+AF20+AI20+AL20</f>
        <v>11813.669569451322</v>
      </c>
      <c r="C20" s="35">
        <f>RANK(B20,B$12:B47)</f>
        <v>18</v>
      </c>
      <c r="D20" s="35"/>
      <c r="E20" s="2">
        <f>'Tbl 10'!C19/Tbl11!E19</f>
        <v>305.21638395194594</v>
      </c>
      <c r="F20" s="35">
        <f t="shared" si="0"/>
        <v>10</v>
      </c>
      <c r="G20" s="35"/>
      <c r="H20" s="2">
        <f>'Tbl 10'!D19/Tbl11!E19</f>
        <v>939.123195660089</v>
      </c>
      <c r="I20" s="35">
        <f t="shared" si="1"/>
        <v>10</v>
      </c>
      <c r="J20" s="35"/>
      <c r="K20" s="2">
        <f>'Tbl 10'!E19/Tbl11!E19</f>
        <v>4705.0360435410685</v>
      </c>
      <c r="L20" s="35">
        <f t="shared" si="2"/>
        <v>22</v>
      </c>
      <c r="M20" s="35"/>
      <c r="N20" s="2">
        <f>'Tbl 10'!F19/Tbl11!E19</f>
        <v>190.07660534943898</v>
      </c>
      <c r="O20" s="35">
        <f t="shared" si="3"/>
        <v>20</v>
      </c>
      <c r="P20" s="35"/>
      <c r="Q20" s="2">
        <f>'Tbl 10'!G19/Tbl11!E19</f>
        <v>137.97642218788744</v>
      </c>
      <c r="R20" s="35">
        <f t="shared" si="4"/>
        <v>13</v>
      </c>
      <c r="S20" s="35"/>
      <c r="T20" s="2">
        <f>'Tbl 10'!H19/Tbl11!E19</f>
        <v>1500.0735147286512</v>
      </c>
      <c r="U20" s="35">
        <f t="shared" si="5"/>
        <v>9</v>
      </c>
      <c r="V20" s="35"/>
      <c r="W20" s="2">
        <f>'Tbl 10'!I19/Tbl11!E19</f>
        <v>72.87959379350929</v>
      </c>
      <c r="X20" s="32">
        <f t="shared" si="6"/>
        <v>17</v>
      </c>
      <c r="Y20" s="32"/>
      <c r="Z20" s="2">
        <f>'Tbl 10'!J19/Tbl11!E19</f>
        <v>104.48564562876874</v>
      </c>
      <c r="AA20" s="32">
        <f t="shared" si="7"/>
        <v>13</v>
      </c>
      <c r="AB20" s="32"/>
      <c r="AC20" s="2">
        <f>'Tbl 10'!K19/Tbl11!E19</f>
        <v>612.4454698602782</v>
      </c>
      <c r="AD20" s="32">
        <f t="shared" si="8"/>
        <v>17</v>
      </c>
      <c r="AE20" s="32"/>
      <c r="AF20" s="2">
        <f>'Tbl 10'!L19/Tbl11!E19</f>
        <v>775.4493499583244</v>
      </c>
      <c r="AG20" s="32">
        <f t="shared" si="9"/>
        <v>23</v>
      </c>
      <c r="AH20" s="32"/>
      <c r="AI20" s="2">
        <f>'Tbl 10'!M19/Tbl11!E19</f>
        <v>253.32439601744483</v>
      </c>
      <c r="AJ20" s="3">
        <f t="shared" si="10"/>
        <v>11</v>
      </c>
      <c r="AK20" s="3"/>
      <c r="AL20" s="2">
        <f>('Tbl 10'!N19-'Tbl 10'!O19)/Tbl11!E19</f>
        <v>2217.5829487739165</v>
      </c>
      <c r="AM20" s="3">
        <f t="shared" si="11"/>
        <v>18</v>
      </c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ht="12.75">
      <c r="A21" s="3" t="s">
        <v>59</v>
      </c>
      <c r="B21" s="2">
        <f>+E21+H21+K21+N21+Q21+T21+W21+Z21+AC21+AF21+AI21+AL21</f>
        <v>12096.425469855174</v>
      </c>
      <c r="C21" s="35">
        <f>RANK(B21,B$12:B48)</f>
        <v>14</v>
      </c>
      <c r="D21" s="35"/>
      <c r="E21" s="2">
        <f>'Tbl 10'!C20/Tbl11!E20</f>
        <v>337.5834553725277</v>
      </c>
      <c r="F21" s="35">
        <f t="shared" si="0"/>
        <v>6</v>
      </c>
      <c r="G21" s="35"/>
      <c r="H21" s="2">
        <f>'Tbl 10'!D20/Tbl11!E20</f>
        <v>836.241297044846</v>
      </c>
      <c r="I21" s="35">
        <f t="shared" si="1"/>
        <v>19</v>
      </c>
      <c r="J21" s="35"/>
      <c r="K21" s="2">
        <f>'Tbl 10'!E20/Tbl11!E20</f>
        <v>5046.593686574259</v>
      </c>
      <c r="L21" s="35">
        <f t="shared" si="2"/>
        <v>13</v>
      </c>
      <c r="M21" s="35"/>
      <c r="N21" s="2">
        <f>'Tbl 10'!F20/Tbl11!E20</f>
        <v>244.67131517802153</v>
      </c>
      <c r="O21" s="35">
        <f t="shared" si="3"/>
        <v>15</v>
      </c>
      <c r="P21" s="35"/>
      <c r="Q21" s="2">
        <f>'Tbl 10'!G20/Tbl11!E20</f>
        <v>93.61800764053709</v>
      </c>
      <c r="R21" s="35">
        <f t="shared" si="4"/>
        <v>17</v>
      </c>
      <c r="S21" s="35"/>
      <c r="T21" s="2">
        <f>'Tbl 10'!H20/Tbl11!E20</f>
        <v>1244.9427730124246</v>
      </c>
      <c r="U21" s="35">
        <f t="shared" si="5"/>
        <v>16</v>
      </c>
      <c r="V21" s="35"/>
      <c r="W21" s="2">
        <f>'Tbl 10'!I20/Tbl11!E20</f>
        <v>121.23262647828825</v>
      </c>
      <c r="X21" s="32">
        <f t="shared" si="6"/>
        <v>6</v>
      </c>
      <c r="Y21" s="32"/>
      <c r="Z21" s="2">
        <f>'Tbl 10'!J20/Tbl11!E20</f>
        <v>105.40892993469399</v>
      </c>
      <c r="AA21" s="32">
        <f t="shared" si="7"/>
        <v>12</v>
      </c>
      <c r="AB21" s="3"/>
      <c r="AC21" s="2">
        <f>'Tbl 10'!K20/Tbl11!E20</f>
        <v>856.5519159744347</v>
      </c>
      <c r="AD21" s="32">
        <f t="shared" si="8"/>
        <v>6</v>
      </c>
      <c r="AE21" s="3"/>
      <c r="AF21" s="2">
        <f>'Tbl 10'!L20/Tbl11!E20</f>
        <v>988.6740186398717</v>
      </c>
      <c r="AG21" s="32">
        <f t="shared" si="9"/>
        <v>4</v>
      </c>
      <c r="AH21" s="32"/>
      <c r="AI21" s="2">
        <f>'Tbl 10'!M20/Tbl11!E20</f>
        <v>209.98457989367185</v>
      </c>
      <c r="AJ21" s="3">
        <f t="shared" si="10"/>
        <v>17</v>
      </c>
      <c r="AK21" s="3"/>
      <c r="AL21" s="2">
        <f>('Tbl 10'!N20-'Tbl 10'!O20)/Tbl11!E20</f>
        <v>2010.9228641115983</v>
      </c>
      <c r="AM21" s="3">
        <f t="shared" si="11"/>
        <v>22</v>
      </c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2.75">
      <c r="A22" s="3" t="s">
        <v>60</v>
      </c>
      <c r="B22" s="2">
        <f>+E22+H22+K22+N22+Q22+T22+W22+Z22+AC22+AF22+AI22+AL22</f>
        <v>12402.005155033205</v>
      </c>
      <c r="C22" s="35">
        <f>RANK(B22,B$12:B49)</f>
        <v>11</v>
      </c>
      <c r="D22" s="35"/>
      <c r="E22" s="2">
        <f>'Tbl 10'!C21/Tbl11!E21</f>
        <v>317.7701423725574</v>
      </c>
      <c r="F22" s="35">
        <f t="shared" si="0"/>
        <v>9</v>
      </c>
      <c r="G22" s="35"/>
      <c r="H22" s="2">
        <f>'Tbl 10'!D21/Tbl11!E21</f>
        <v>1103.0411996560126</v>
      </c>
      <c r="I22" s="35">
        <f t="shared" si="1"/>
        <v>3</v>
      </c>
      <c r="J22" s="35"/>
      <c r="K22" s="2">
        <f>'Tbl 10'!E21/Tbl11!E21</f>
        <v>5101.722406956191</v>
      </c>
      <c r="L22" s="35">
        <f t="shared" si="2"/>
        <v>10</v>
      </c>
      <c r="M22" s="35"/>
      <c r="N22" s="2">
        <f>'Tbl 10'!F21/Tbl11!E21</f>
        <v>256.9971668816588</v>
      </c>
      <c r="O22" s="35">
        <f t="shared" si="3"/>
        <v>14</v>
      </c>
      <c r="P22" s="35"/>
      <c r="Q22" s="2">
        <f>'Tbl 10'!G21/Tbl11!E21</f>
        <v>173.34927380440493</v>
      </c>
      <c r="R22" s="35">
        <f t="shared" si="4"/>
        <v>7</v>
      </c>
      <c r="S22" s="35"/>
      <c r="T22" s="2">
        <f>'Tbl 10'!H21/Tbl11!E21</f>
        <v>1214.0146170751516</v>
      </c>
      <c r="U22" s="35">
        <f t="shared" si="5"/>
        <v>17</v>
      </c>
      <c r="V22" s="35"/>
      <c r="W22" s="2">
        <f>'Tbl 10'!I21/Tbl11!E21</f>
        <v>94.092821652095</v>
      </c>
      <c r="X22" s="32">
        <f t="shared" si="6"/>
        <v>9</v>
      </c>
      <c r="Y22" s="3"/>
      <c r="Z22" s="2">
        <f>'Tbl 10'!J21/Tbl11!E21</f>
        <v>100.94405427356553</v>
      </c>
      <c r="AA22" s="32">
        <f t="shared" si="7"/>
        <v>14</v>
      </c>
      <c r="AB22" s="32"/>
      <c r="AC22" s="2">
        <f>'Tbl 10'!K21/Tbl11!E21</f>
        <v>708.2057402895226</v>
      </c>
      <c r="AD22" s="32">
        <f t="shared" si="8"/>
        <v>12</v>
      </c>
      <c r="AE22" s="32"/>
      <c r="AF22" s="2">
        <f>'Tbl 10'!L21/Tbl11!E21</f>
        <v>893.0452964502414</v>
      </c>
      <c r="AG22" s="32">
        <f t="shared" si="9"/>
        <v>15</v>
      </c>
      <c r="AH22" s="32"/>
      <c r="AI22" s="2">
        <f>'Tbl 10'!M21/Tbl11!E21</f>
        <v>196.84041135158378</v>
      </c>
      <c r="AJ22" s="3">
        <f t="shared" si="10"/>
        <v>21</v>
      </c>
      <c r="AK22" s="3"/>
      <c r="AL22" s="2">
        <f>('Tbl 10'!N21-'Tbl 10'!O21)/Tbl11!E21</f>
        <v>2241.9820242702212</v>
      </c>
      <c r="AM22" s="3">
        <f t="shared" si="11"/>
        <v>15</v>
      </c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2:52" ht="12.75">
      <c r="B23" s="2"/>
      <c r="C23" s="35"/>
      <c r="D23" s="35"/>
      <c r="E23" s="2"/>
      <c r="F23" s="35"/>
      <c r="G23" s="35"/>
      <c r="H23" s="2"/>
      <c r="I23" s="35"/>
      <c r="J23" s="35"/>
      <c r="K23" s="2"/>
      <c r="L23" s="35"/>
      <c r="M23" s="35"/>
      <c r="N23" s="2"/>
      <c r="O23" s="35"/>
      <c r="P23" s="35"/>
      <c r="Q23" s="2"/>
      <c r="R23" s="35"/>
      <c r="S23" s="35"/>
      <c r="T23" s="2"/>
      <c r="U23" s="35"/>
      <c r="V23" s="35"/>
      <c r="W23" s="2"/>
      <c r="X23" s="32"/>
      <c r="Y23" s="3"/>
      <c r="Z23" s="2"/>
      <c r="AA23" s="32"/>
      <c r="AB23" s="32"/>
      <c r="AC23" s="2"/>
      <c r="AD23" s="32"/>
      <c r="AE23" s="32"/>
      <c r="AF23" s="2"/>
      <c r="AG23" s="32"/>
      <c r="AH23" s="32"/>
      <c r="AI23" s="2"/>
      <c r="AJ23" s="3"/>
      <c r="AK23" s="3"/>
      <c r="AL23" s="2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.75">
      <c r="A24" s="3" t="s">
        <v>61</v>
      </c>
      <c r="B24" s="2">
        <f>+E24+H24+K24+N24+Q24+T24+W24+Z24+AC24+AF24+AI24+AL24</f>
        <v>11594.963104692946</v>
      </c>
      <c r="C24" s="35">
        <f>RANK(B24,B$12:B51)</f>
        <v>21</v>
      </c>
      <c r="D24" s="35"/>
      <c r="E24" s="2">
        <f>'Tbl 10'!C23/Tbl11!E23</f>
        <v>239.1925328633171</v>
      </c>
      <c r="F24" s="35">
        <f t="shared" si="0"/>
        <v>22</v>
      </c>
      <c r="G24" s="35"/>
      <c r="H24" s="2">
        <f>'Tbl 10'!D23/Tbl11!E23</f>
        <v>836.2608104613793</v>
      </c>
      <c r="I24" s="35">
        <f t="shared" si="1"/>
        <v>18</v>
      </c>
      <c r="J24" s="35"/>
      <c r="K24" s="2">
        <f>'Tbl 10'!E23/Tbl11!E23</f>
        <v>4983.658989588224</v>
      </c>
      <c r="L24" s="35">
        <f t="shared" si="2"/>
        <v>15</v>
      </c>
      <c r="M24" s="35"/>
      <c r="N24" s="2">
        <f>'Tbl 10'!F23/Tbl11!E23</f>
        <v>265.4559486429864</v>
      </c>
      <c r="O24" s="35">
        <f t="shared" si="3"/>
        <v>13</v>
      </c>
      <c r="P24" s="35"/>
      <c r="Q24" s="2">
        <f>'Tbl 10'!G23/Tbl11!E23</f>
        <v>42.41549918996078</v>
      </c>
      <c r="R24" s="35">
        <f t="shared" si="4"/>
        <v>24</v>
      </c>
      <c r="S24" s="35"/>
      <c r="T24" s="2">
        <f>'Tbl 10'!H23/Tbl11!E23</f>
        <v>1161.9469867596847</v>
      </c>
      <c r="U24" s="35">
        <f t="shared" si="5"/>
        <v>20</v>
      </c>
      <c r="V24" s="35"/>
      <c r="W24" s="2">
        <f>'Tbl 10'!I23/Tbl11!E23</f>
        <v>73.72127922869491</v>
      </c>
      <c r="X24" s="32">
        <f t="shared" si="6"/>
        <v>15</v>
      </c>
      <c r="Y24" s="3"/>
      <c r="Z24" s="2">
        <f>'Tbl 10'!J23/Tbl11!E23</f>
        <v>136.54305714602341</v>
      </c>
      <c r="AA24" s="32">
        <f t="shared" si="7"/>
        <v>3</v>
      </c>
      <c r="AB24" s="3"/>
      <c r="AC24" s="2">
        <f>'Tbl 10'!K23/Tbl11!E23</f>
        <v>433.80527923924916</v>
      </c>
      <c r="AD24" s="32">
        <f t="shared" si="8"/>
        <v>24</v>
      </c>
      <c r="AE24" s="32"/>
      <c r="AF24" s="2">
        <f>'Tbl 10'!L23/Tbl11!E23</f>
        <v>909.9180229766172</v>
      </c>
      <c r="AG24" s="32">
        <f t="shared" si="9"/>
        <v>11</v>
      </c>
      <c r="AH24" s="32"/>
      <c r="AI24" s="2">
        <f>'Tbl 10'!M23/Tbl11!E23</f>
        <v>291.1924977704133</v>
      </c>
      <c r="AJ24" s="3">
        <f t="shared" si="10"/>
        <v>7</v>
      </c>
      <c r="AK24" s="3"/>
      <c r="AL24" s="2">
        <f>('Tbl 10'!N23-'Tbl 10'!O23)/Tbl11!E23</f>
        <v>2220.8522008263976</v>
      </c>
      <c r="AM24" s="3">
        <f t="shared" si="11"/>
        <v>17</v>
      </c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12.75">
      <c r="A25" s="3" t="s">
        <v>62</v>
      </c>
      <c r="B25" s="2">
        <f>+E25+H25+K25+N25+Q25+T25+W25+Z25+AC25+AF25+AI25+AL25</f>
        <v>12681.869462033083</v>
      </c>
      <c r="C25" s="35">
        <f>RANK(B25,B$12:B52)</f>
        <v>10</v>
      </c>
      <c r="D25" s="35"/>
      <c r="E25" s="2">
        <f>'Tbl 10'!C24/Tbl11!E24</f>
        <v>277.79655180876654</v>
      </c>
      <c r="F25" s="35">
        <f t="shared" si="0"/>
        <v>16</v>
      </c>
      <c r="G25" s="35"/>
      <c r="H25" s="2">
        <f>'Tbl 10'!D24/Tbl11!E24</f>
        <v>657.4840426054092</v>
      </c>
      <c r="I25" s="35">
        <f t="shared" si="1"/>
        <v>24</v>
      </c>
      <c r="J25" s="35"/>
      <c r="K25" s="2">
        <f>'Tbl 10'!E24/Tbl11!E24</f>
        <v>5503.827683699013</v>
      </c>
      <c r="L25" s="35">
        <f t="shared" si="2"/>
        <v>6</v>
      </c>
      <c r="M25" s="35"/>
      <c r="N25" s="2">
        <f>'Tbl 10'!F24/Tbl11!E24</f>
        <v>177.81845334511362</v>
      </c>
      <c r="O25" s="35">
        <f t="shared" si="3"/>
        <v>21</v>
      </c>
      <c r="P25" s="35"/>
      <c r="Q25" s="2">
        <f>'Tbl 10'!G24/Tbl11!E24</f>
        <v>123.3022824326314</v>
      </c>
      <c r="R25" s="35">
        <f t="shared" si="4"/>
        <v>15</v>
      </c>
      <c r="S25" s="35"/>
      <c r="T25" s="2">
        <f>'Tbl 10'!H24/Tbl11!E24</f>
        <v>988.6977273842833</v>
      </c>
      <c r="U25" s="35">
        <f t="shared" si="5"/>
        <v>24</v>
      </c>
      <c r="V25" s="35"/>
      <c r="W25" s="2">
        <f>'Tbl 10'!I24/Tbl11!E24</f>
        <v>189.26665194129484</v>
      </c>
      <c r="X25" s="32">
        <f t="shared" si="6"/>
        <v>3</v>
      </c>
      <c r="Y25" s="32"/>
      <c r="Z25" s="2">
        <f>'Tbl 10'!J24/Tbl11!E24</f>
        <v>117.49231335591224</v>
      </c>
      <c r="AA25" s="32">
        <f t="shared" si="7"/>
        <v>9</v>
      </c>
      <c r="AB25" s="3"/>
      <c r="AC25" s="2">
        <f>'Tbl 10'!K24/Tbl11!E24</f>
        <v>1025.9388798900507</v>
      </c>
      <c r="AD25" s="32">
        <f t="shared" si="8"/>
        <v>3</v>
      </c>
      <c r="AE25" s="32"/>
      <c r="AF25" s="2">
        <f>'Tbl 10'!L24/Tbl11!E24</f>
        <v>1011.9702424777892</v>
      </c>
      <c r="AG25" s="32">
        <f t="shared" si="9"/>
        <v>3</v>
      </c>
      <c r="AH25" s="32"/>
      <c r="AI25" s="2">
        <f>'Tbl 10'!M24/Tbl11!E24</f>
        <v>202.6971997251264</v>
      </c>
      <c r="AJ25" s="3">
        <f t="shared" si="10"/>
        <v>18</v>
      </c>
      <c r="AK25" s="3"/>
      <c r="AL25" s="2">
        <f>('Tbl 10'!N24-'Tbl 10'!O24)/Tbl11!E24</f>
        <v>2405.5774333676923</v>
      </c>
      <c r="AM25" s="3">
        <f t="shared" si="11"/>
        <v>10</v>
      </c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12.75">
      <c r="A26" s="3" t="s">
        <v>63</v>
      </c>
      <c r="B26" s="2">
        <f>+E26+H26+K26+N26+Q26+T26+W26+Z26+AC26+AF26+AI26+AL26</f>
        <v>11738.291754943162</v>
      </c>
      <c r="C26" s="35">
        <f>RANK(B26,B$12:B53)</f>
        <v>19</v>
      </c>
      <c r="D26" s="35"/>
      <c r="E26" s="2">
        <f>'Tbl 10'!C25/Tbl11!E25</f>
        <v>302.57905932345295</v>
      </c>
      <c r="F26" s="35">
        <f t="shared" si="0"/>
        <v>11</v>
      </c>
      <c r="G26" s="35"/>
      <c r="H26" s="2">
        <f>'Tbl 10'!D25/Tbl11!E25</f>
        <v>705.5693519741087</v>
      </c>
      <c r="I26" s="35">
        <f t="shared" si="1"/>
        <v>22</v>
      </c>
      <c r="J26" s="35"/>
      <c r="K26" s="2">
        <f>'Tbl 10'!E25/Tbl11!E25</f>
        <v>4676.659907326834</v>
      </c>
      <c r="L26" s="35">
        <f t="shared" si="2"/>
        <v>23</v>
      </c>
      <c r="M26" s="35"/>
      <c r="N26" s="2">
        <f>'Tbl 10'!F25/Tbl11!E25</f>
        <v>224.88579020618133</v>
      </c>
      <c r="O26" s="35">
        <f t="shared" si="3"/>
        <v>16</v>
      </c>
      <c r="P26" s="35"/>
      <c r="Q26" s="2">
        <f>'Tbl 10'!G25/Tbl11!E25</f>
        <v>79.97392935867201</v>
      </c>
      <c r="R26" s="35">
        <f t="shared" si="4"/>
        <v>19</v>
      </c>
      <c r="S26" s="35"/>
      <c r="T26" s="2">
        <f>'Tbl 10'!H25/Tbl11!E25</f>
        <v>1253.6657518302675</v>
      </c>
      <c r="U26" s="35">
        <f t="shared" si="5"/>
        <v>15</v>
      </c>
      <c r="V26" s="35"/>
      <c r="W26" s="2">
        <f>'Tbl 10'!I25/Tbl11!E25</f>
        <v>44.16336170808501</v>
      </c>
      <c r="X26" s="32">
        <f t="shared" si="6"/>
        <v>24</v>
      </c>
      <c r="Y26" s="32"/>
      <c r="Z26" s="2">
        <f>'Tbl 10'!J25/Tbl11!E25</f>
        <v>88.28800958574327</v>
      </c>
      <c r="AA26" s="32">
        <f t="shared" si="7"/>
        <v>16</v>
      </c>
      <c r="AB26" s="3"/>
      <c r="AC26" s="2">
        <f>'Tbl 10'!K25/Tbl11!E25</f>
        <v>767.2805853013114</v>
      </c>
      <c r="AD26" s="32">
        <f t="shared" si="8"/>
        <v>10</v>
      </c>
      <c r="AE26" s="3"/>
      <c r="AF26" s="2">
        <f>'Tbl 10'!L25/Tbl11!E25</f>
        <v>791.3059070907599</v>
      </c>
      <c r="AG26" s="32">
        <f t="shared" si="9"/>
        <v>21</v>
      </c>
      <c r="AH26" s="32"/>
      <c r="AI26" s="2">
        <f>'Tbl 10'!M25/Tbl11!E25</f>
        <v>303.5260791510084</v>
      </c>
      <c r="AJ26" s="3">
        <f t="shared" si="10"/>
        <v>5</v>
      </c>
      <c r="AK26" s="3"/>
      <c r="AL26" s="2">
        <f>('Tbl 10'!N25-'Tbl 10'!O25)/Tbl11!E25</f>
        <v>2500.394022086739</v>
      </c>
      <c r="AM26" s="3">
        <f t="shared" si="11"/>
        <v>7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ht="12.75">
      <c r="A27" s="3" t="s">
        <v>64</v>
      </c>
      <c r="B27" s="2">
        <f>+E27+H27+K27+N27+Q27+T27+W27+Z27+AC27+AF27+AI27+AL27</f>
        <v>13785.330223135135</v>
      </c>
      <c r="C27" s="35">
        <f>RANK(B27,B$12:B54)</f>
        <v>6</v>
      </c>
      <c r="D27" s="35"/>
      <c r="E27" s="2">
        <f>'Tbl 10'!C26/Tbl11!E26</f>
        <v>200.41181045225647</v>
      </c>
      <c r="F27" s="35">
        <f t="shared" si="0"/>
        <v>24</v>
      </c>
      <c r="G27" s="35"/>
      <c r="H27" s="2">
        <f>'Tbl 10'!D26/Tbl11!E26</f>
        <v>1025.03713248499</v>
      </c>
      <c r="I27" s="35">
        <f t="shared" si="1"/>
        <v>5</v>
      </c>
      <c r="J27" s="35"/>
      <c r="K27" s="2">
        <f>'Tbl 10'!E26/Tbl11!E26</f>
        <v>5929.328362929563</v>
      </c>
      <c r="L27" s="35">
        <f t="shared" si="2"/>
        <v>3</v>
      </c>
      <c r="M27" s="35"/>
      <c r="N27" s="2">
        <f>'Tbl 10'!F26/Tbl11!E26</f>
        <v>274.446764160539</v>
      </c>
      <c r="O27" s="35">
        <f t="shared" si="3"/>
        <v>12</v>
      </c>
      <c r="P27" s="35"/>
      <c r="Q27" s="2">
        <f>'Tbl 10'!G26/Tbl11!E26</f>
        <v>59.60638932932446</v>
      </c>
      <c r="R27" s="35">
        <f t="shared" si="4"/>
        <v>22</v>
      </c>
      <c r="S27" s="35"/>
      <c r="T27" s="2">
        <f>'Tbl 10'!H26/Tbl11!E26</f>
        <v>1826.0099075623164</v>
      </c>
      <c r="U27" s="35">
        <f t="shared" si="5"/>
        <v>2</v>
      </c>
      <c r="V27" s="35"/>
      <c r="W27" s="2">
        <f>'Tbl 10'!I26/Tbl11!E26</f>
        <v>51.20014908296279</v>
      </c>
      <c r="X27" s="32">
        <f t="shared" si="6"/>
        <v>20</v>
      </c>
      <c r="Y27" s="3"/>
      <c r="Z27" s="2">
        <f>'Tbl 10'!J26/Tbl11!E26</f>
        <v>121.20340767006857</v>
      </c>
      <c r="AA27" s="32">
        <f t="shared" si="7"/>
        <v>7</v>
      </c>
      <c r="AB27" s="3"/>
      <c r="AC27" s="2">
        <f>'Tbl 10'!K26/Tbl11!E26</f>
        <v>681.0490974338366</v>
      </c>
      <c r="AD27" s="32">
        <f t="shared" si="8"/>
        <v>15</v>
      </c>
      <c r="AE27" s="32"/>
      <c r="AF27" s="2">
        <f>'Tbl 10'!L26/Tbl11!E26</f>
        <v>899.7318588833976</v>
      </c>
      <c r="AG27" s="32">
        <f t="shared" si="9"/>
        <v>14</v>
      </c>
      <c r="AH27" s="32"/>
      <c r="AI27" s="2">
        <f>'Tbl 10'!M26/Tbl11!E26</f>
        <v>451.348628218115</v>
      </c>
      <c r="AJ27" s="3">
        <f t="shared" si="10"/>
        <v>2</v>
      </c>
      <c r="AK27" s="3"/>
      <c r="AL27" s="2">
        <f>('Tbl 10'!N26-'Tbl 10'!O26)/Tbl11!E26</f>
        <v>2265.956714927764</v>
      </c>
      <c r="AM27" s="3">
        <f t="shared" si="11"/>
        <v>13</v>
      </c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ht="12.75">
      <c r="A28" s="3" t="s">
        <v>65</v>
      </c>
      <c r="B28" s="2">
        <f>+E28+H28+K28+N28+Q28+T28+W28+Z28+AC28+AF28+AI28+AL28</f>
        <v>14744.848827131927</v>
      </c>
      <c r="C28" s="35">
        <f>RANK(B28,B$12:B55)</f>
        <v>4</v>
      </c>
      <c r="D28" s="35"/>
      <c r="E28" s="2">
        <f>'Tbl 10'!C27/Tbl11!E27</f>
        <v>704.8998000714782</v>
      </c>
      <c r="F28" s="35">
        <f t="shared" si="0"/>
        <v>2</v>
      </c>
      <c r="G28" s="35"/>
      <c r="H28" s="2">
        <f>'Tbl 10'!D27/Tbl11!E27</f>
        <v>1252.599107899</v>
      </c>
      <c r="I28" s="35">
        <f t="shared" si="1"/>
        <v>1</v>
      </c>
      <c r="J28" s="35"/>
      <c r="K28" s="2">
        <f>'Tbl 10'!E27/Tbl11!E27</f>
        <v>5704.116092260488</v>
      </c>
      <c r="L28" s="35">
        <f t="shared" si="2"/>
        <v>5</v>
      </c>
      <c r="M28" s="35"/>
      <c r="N28" s="2">
        <f>'Tbl 10'!F27/Tbl11!E27</f>
        <v>334.87253442425526</v>
      </c>
      <c r="O28" s="35">
        <f t="shared" si="3"/>
        <v>7</v>
      </c>
      <c r="P28" s="35"/>
      <c r="Q28" s="2">
        <f>'Tbl 10'!G27/Tbl11!E27</f>
        <v>130.08216924472083</v>
      </c>
      <c r="R28" s="35">
        <f t="shared" si="4"/>
        <v>14</v>
      </c>
      <c r="S28" s="35"/>
      <c r="T28" s="2">
        <f>'Tbl 10'!H27/Tbl11!E27</f>
        <v>1565.9747824247675</v>
      </c>
      <c r="U28" s="35">
        <f t="shared" si="5"/>
        <v>7</v>
      </c>
      <c r="V28" s="35"/>
      <c r="W28" s="2">
        <f>'Tbl 10'!I27/Tbl11!E27</f>
        <v>106.83008279974489</v>
      </c>
      <c r="X28" s="32">
        <f t="shared" si="6"/>
        <v>8</v>
      </c>
      <c r="Y28" s="32"/>
      <c r="Z28" s="2">
        <f>'Tbl 10'!J27/Tbl11!E27</f>
        <v>1.748543893103479</v>
      </c>
      <c r="AA28" s="32">
        <f t="shared" si="7"/>
        <v>21</v>
      </c>
      <c r="AB28" s="3"/>
      <c r="AC28" s="2">
        <f>'Tbl 10'!K27/Tbl11!E27</f>
        <v>1082.4109843177266</v>
      </c>
      <c r="AD28" s="32">
        <f t="shared" si="8"/>
        <v>1</v>
      </c>
      <c r="AE28" s="3"/>
      <c r="AF28" s="2">
        <f>'Tbl 10'!L27/Tbl11!E27</f>
        <v>1186.8216601928293</v>
      </c>
      <c r="AG28" s="32">
        <f t="shared" si="9"/>
        <v>1</v>
      </c>
      <c r="AH28" s="32"/>
      <c r="AI28" s="2">
        <f>'Tbl 10'!M27/Tbl11!E27</f>
        <v>323.7468712037286</v>
      </c>
      <c r="AJ28" s="3">
        <f t="shared" si="10"/>
        <v>4</v>
      </c>
      <c r="AK28" s="3"/>
      <c r="AL28" s="2">
        <f>('Tbl 10'!N27-'Tbl 10'!O27)/Tbl11!E27</f>
        <v>2350.7461984000856</v>
      </c>
      <c r="AM28" s="3">
        <f t="shared" si="11"/>
        <v>11</v>
      </c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2:52" ht="12.75">
      <c r="B29" s="2"/>
      <c r="C29" s="35"/>
      <c r="D29" s="35"/>
      <c r="E29" s="2"/>
      <c r="F29" s="35"/>
      <c r="G29" s="35"/>
      <c r="H29" s="2"/>
      <c r="I29" s="35"/>
      <c r="J29" s="35"/>
      <c r="K29" s="2"/>
      <c r="L29" s="35"/>
      <c r="M29" s="35"/>
      <c r="N29" s="2"/>
      <c r="O29" s="35"/>
      <c r="P29" s="35"/>
      <c r="Q29" s="2"/>
      <c r="R29" s="35"/>
      <c r="S29" s="35"/>
      <c r="T29" s="2"/>
      <c r="U29" s="35"/>
      <c r="V29" s="35"/>
      <c r="W29" s="2"/>
      <c r="X29" s="32"/>
      <c r="Y29" s="32"/>
      <c r="Z29" s="2"/>
      <c r="AA29" s="32"/>
      <c r="AB29" s="3"/>
      <c r="AC29" s="2"/>
      <c r="AD29" s="32"/>
      <c r="AE29" s="3"/>
      <c r="AF29" s="2"/>
      <c r="AG29" s="32"/>
      <c r="AH29" s="32"/>
      <c r="AI29" s="2"/>
      <c r="AJ29" s="3"/>
      <c r="AK29" s="3"/>
      <c r="AL29" s="2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12.75">
      <c r="A30" s="128" t="s">
        <v>151</v>
      </c>
      <c r="B30" s="2">
        <f>+E30+H30+K30+N30+Q30+T30+W30+Z30+AC30+AF30+AI30+AL30</f>
        <v>14842.802518323842</v>
      </c>
      <c r="C30" s="35">
        <f>RANK(B30,B$12:B57)</f>
        <v>2</v>
      </c>
      <c r="D30" s="35"/>
      <c r="E30" s="2">
        <f>'Tbl 10'!C29/Tbl11!E29</f>
        <v>288.65066736536755</v>
      </c>
      <c r="F30" s="35">
        <f t="shared" si="0"/>
        <v>15</v>
      </c>
      <c r="G30" s="35"/>
      <c r="H30" s="2">
        <f>'Tbl 10'!D29/Tbl11!E29</f>
        <v>1000.5600382418586</v>
      </c>
      <c r="I30" s="35">
        <f t="shared" si="1"/>
        <v>6</v>
      </c>
      <c r="J30" s="35"/>
      <c r="K30" s="2">
        <f>'Tbl 10'!E29/Tbl11!E29</f>
        <v>6334.114750664585</v>
      </c>
      <c r="L30" s="35">
        <f t="shared" si="2"/>
        <v>2</v>
      </c>
      <c r="M30" s="35"/>
      <c r="N30" s="2">
        <f>'Tbl 10'!F29/Tbl11!E29</f>
        <v>206.97052388592977</v>
      </c>
      <c r="O30" s="35">
        <f t="shared" si="3"/>
        <v>19</v>
      </c>
      <c r="P30" s="35"/>
      <c r="Q30" s="2">
        <f>'Tbl 10'!G29/Tbl11!E29</f>
        <v>77.18654390281125</v>
      </c>
      <c r="R30" s="35">
        <f t="shared" si="4"/>
        <v>20</v>
      </c>
      <c r="S30" s="35"/>
      <c r="T30" s="2">
        <f>'Tbl 10'!H29/Tbl11!E29</f>
        <v>1760.4898513857381</v>
      </c>
      <c r="U30" s="35">
        <f t="shared" si="5"/>
        <v>3</v>
      </c>
      <c r="V30" s="35"/>
      <c r="W30" s="2">
        <f>'Tbl 10'!I29/Tbl11!E29</f>
        <v>84.18514812210509</v>
      </c>
      <c r="X30" s="32">
        <f t="shared" si="6"/>
        <v>12</v>
      </c>
      <c r="Y30" s="32"/>
      <c r="Z30" s="2">
        <f>'Tbl 10'!J29/Tbl11!E29</f>
        <v>0.2904992852769511</v>
      </c>
      <c r="AA30" s="32">
        <f t="shared" si="7"/>
        <v>22</v>
      </c>
      <c r="AB30" s="3"/>
      <c r="AC30" s="2">
        <f>'Tbl 10'!K29/Tbl11!E29</f>
        <v>630.3472783129818</v>
      </c>
      <c r="AD30" s="32">
        <f t="shared" si="8"/>
        <v>16</v>
      </c>
      <c r="AE30" s="3"/>
      <c r="AF30" s="2">
        <f>'Tbl 10'!L29/Tbl11!E29</f>
        <v>901.2382726741918</v>
      </c>
      <c r="AG30" s="32">
        <f t="shared" si="9"/>
        <v>13</v>
      </c>
      <c r="AH30" s="32"/>
      <c r="AI30" s="2">
        <f>'Tbl 10'!M29/Tbl11!E29</f>
        <v>252.1180602419436</v>
      </c>
      <c r="AJ30" s="3">
        <f t="shared" si="10"/>
        <v>12</v>
      </c>
      <c r="AK30" s="3"/>
      <c r="AL30" s="2">
        <f>('Tbl 10'!N29-'Tbl 10'!O29)/Tbl11!E29</f>
        <v>3306.650884241051</v>
      </c>
      <c r="AM30" s="3">
        <f t="shared" si="11"/>
        <v>1</v>
      </c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2.75">
      <c r="A31" s="3" t="s">
        <v>67</v>
      </c>
      <c r="B31" s="2">
        <f>+E31+H31+K31+N31+Q31+T31+W31+Z31+AC31+AF31+AI31+AL31</f>
        <v>13605.732927525309</v>
      </c>
      <c r="C31" s="35">
        <f>RANK(B31,B$12:B58)</f>
        <v>7</v>
      </c>
      <c r="D31" s="35"/>
      <c r="E31" s="2">
        <f>'Tbl 10'!C30/Tbl11!E30</f>
        <v>441.5075077988431</v>
      </c>
      <c r="F31" s="35">
        <f t="shared" si="0"/>
        <v>3</v>
      </c>
      <c r="G31" s="35"/>
      <c r="H31" s="2">
        <f>'Tbl 10'!D30/Tbl11!E30</f>
        <v>973.060281033222</v>
      </c>
      <c r="I31" s="35">
        <f t="shared" si="1"/>
        <v>8</v>
      </c>
      <c r="J31" s="35"/>
      <c r="K31" s="2">
        <f>'Tbl 10'!E30/Tbl11!E30</f>
        <v>5074.31116165588</v>
      </c>
      <c r="L31" s="35">
        <f t="shared" si="2"/>
        <v>11</v>
      </c>
      <c r="M31" s="35"/>
      <c r="N31" s="2">
        <f>'Tbl 10'!F30/Tbl11!E30</f>
        <v>175.45819722801608</v>
      </c>
      <c r="O31" s="35">
        <f t="shared" si="3"/>
        <v>22</v>
      </c>
      <c r="P31" s="35"/>
      <c r="Q31" s="2">
        <f>'Tbl 10'!G30/Tbl11!E30</f>
        <v>338.69044581991454</v>
      </c>
      <c r="R31" s="35">
        <f t="shared" si="4"/>
        <v>2</v>
      </c>
      <c r="S31" s="35"/>
      <c r="T31" s="2">
        <f>'Tbl 10'!H30/Tbl11!E30</f>
        <v>1589.4442976317232</v>
      </c>
      <c r="U31" s="35">
        <f t="shared" si="5"/>
        <v>6</v>
      </c>
      <c r="V31" s="35"/>
      <c r="W31" s="2">
        <f>'Tbl 10'!I30/Tbl11!E30</f>
        <v>151.2041827410523</v>
      </c>
      <c r="X31" s="32">
        <f t="shared" si="6"/>
        <v>5</v>
      </c>
      <c r="Y31" s="32"/>
      <c r="Z31" s="2">
        <f>'Tbl 10'!J30/Tbl11!E30</f>
        <v>129.92399546361426</v>
      </c>
      <c r="AA31" s="32">
        <f t="shared" si="7"/>
        <v>4</v>
      </c>
      <c r="AB31" s="32"/>
      <c r="AC31" s="2">
        <f>'Tbl 10'!K30/Tbl11!E30</f>
        <v>823.3866337494242</v>
      </c>
      <c r="AD31" s="32">
        <f t="shared" si="8"/>
        <v>7</v>
      </c>
      <c r="AE31" s="32"/>
      <c r="AF31" s="2">
        <f>'Tbl 10'!L30/Tbl11!E30</f>
        <v>976.4135959122099</v>
      </c>
      <c r="AG31" s="32">
        <f t="shared" si="9"/>
        <v>6</v>
      </c>
      <c r="AH31" s="32"/>
      <c r="AI31" s="2">
        <f>'Tbl 10'!M30/Tbl11!E30</f>
        <v>292.2172348814079</v>
      </c>
      <c r="AJ31" s="3">
        <f t="shared" si="10"/>
        <v>6</v>
      </c>
      <c r="AK31" s="3"/>
      <c r="AL31" s="2">
        <f>('Tbl 10'!N30-'Tbl 10'!O30)/Tbl11!E30</f>
        <v>2640.115393610002</v>
      </c>
      <c r="AM31" s="3">
        <f t="shared" si="11"/>
        <v>4</v>
      </c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2.75">
      <c r="A32" s="3" t="s">
        <v>68</v>
      </c>
      <c r="B32" s="2">
        <f>+E32+H32+K32+N32+Q32+T32+W32+Z32+AC32+AF32+AI32+AL32</f>
        <v>11597.51452428276</v>
      </c>
      <c r="C32" s="35">
        <f>RANK(B32,B$12:B59)</f>
        <v>20</v>
      </c>
      <c r="D32" s="35"/>
      <c r="E32" s="2">
        <f>'Tbl 10'!C31/Tbl11!E31</f>
        <v>252.87484015769473</v>
      </c>
      <c r="F32" s="35">
        <f t="shared" si="0"/>
        <v>19</v>
      </c>
      <c r="G32" s="35"/>
      <c r="H32" s="2">
        <f>'Tbl 10'!D31/Tbl11!E31</f>
        <v>699.768921414459</v>
      </c>
      <c r="I32" s="35">
        <f t="shared" si="1"/>
        <v>23</v>
      </c>
      <c r="J32" s="35"/>
      <c r="K32" s="2">
        <f>'Tbl 10'!E31/Tbl11!E31</f>
        <v>4920.102705182208</v>
      </c>
      <c r="L32" s="35">
        <f t="shared" si="2"/>
        <v>16</v>
      </c>
      <c r="M32" s="35"/>
      <c r="N32" s="2">
        <f>'Tbl 10'!F31/Tbl11!E31</f>
        <v>219.16500522854204</v>
      </c>
      <c r="O32" s="35">
        <f t="shared" si="3"/>
        <v>17</v>
      </c>
      <c r="P32" s="35"/>
      <c r="Q32" s="2">
        <f>'Tbl 10'!G31/Tbl11!E31</f>
        <v>103.9607934787187</v>
      </c>
      <c r="R32" s="35">
        <f t="shared" si="4"/>
        <v>16</v>
      </c>
      <c r="S32" s="35"/>
      <c r="T32" s="2">
        <f>'Tbl 10'!H31/Tbl11!E31</f>
        <v>1198.9623032943969</v>
      </c>
      <c r="U32" s="35">
        <f t="shared" si="5"/>
        <v>18</v>
      </c>
      <c r="V32" s="35"/>
      <c r="W32" s="2">
        <f>'Tbl 10'!I31/Tbl11!E31</f>
        <v>65.78607773619949</v>
      </c>
      <c r="X32" s="32">
        <f t="shared" si="6"/>
        <v>18</v>
      </c>
      <c r="Y32" s="3"/>
      <c r="Z32" s="2">
        <f>'Tbl 10'!J31/Tbl11!E31</f>
        <v>88.29432883139513</v>
      </c>
      <c r="AA32" s="32">
        <f t="shared" si="7"/>
        <v>15</v>
      </c>
      <c r="AB32" s="32"/>
      <c r="AC32" s="2">
        <f>'Tbl 10'!K31/Tbl11!E31</f>
        <v>807.5773314620797</v>
      </c>
      <c r="AD32" s="32">
        <f t="shared" si="8"/>
        <v>8</v>
      </c>
      <c r="AE32" s="32"/>
      <c r="AF32" s="2">
        <f>'Tbl 10'!L31/Tbl11!E31</f>
        <v>809.3012425697455</v>
      </c>
      <c r="AG32" s="32">
        <f t="shared" si="9"/>
        <v>20</v>
      </c>
      <c r="AH32" s="32"/>
      <c r="AI32" s="2">
        <f>'Tbl 10'!M31/Tbl11!E31</f>
        <v>221.66583326230764</v>
      </c>
      <c r="AJ32" s="3">
        <f t="shared" si="10"/>
        <v>16</v>
      </c>
      <c r="AK32" s="3"/>
      <c r="AL32" s="2">
        <f>('Tbl 10'!N31-'Tbl 10'!O31)/Tbl11!E31</f>
        <v>2210.0551416650133</v>
      </c>
      <c r="AM32" s="3">
        <f t="shared" si="11"/>
        <v>19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2.75">
      <c r="A33" s="3" t="s">
        <v>69</v>
      </c>
      <c r="B33" s="2">
        <f>+E33+H33+K33+N33+Q33+T33+W33+Z33+AC33+AF33+AI33+AL33</f>
        <v>12050.360907527749</v>
      </c>
      <c r="C33" s="35">
        <f>RANK(B33,B$12:B60)</f>
        <v>15</v>
      </c>
      <c r="D33" s="35"/>
      <c r="E33" s="2">
        <f>'Tbl 10'!C32/Tbl11!E32</f>
        <v>252.81561440279208</v>
      </c>
      <c r="F33" s="35">
        <f t="shared" si="0"/>
        <v>20</v>
      </c>
      <c r="G33" s="35"/>
      <c r="H33" s="2">
        <f>'Tbl 10'!D32/Tbl11!E32</f>
        <v>875.6857149237403</v>
      </c>
      <c r="I33" s="35">
        <f t="shared" si="1"/>
        <v>14</v>
      </c>
      <c r="J33" s="35"/>
      <c r="K33" s="2">
        <f>'Tbl 10'!E32/Tbl11!E32</f>
        <v>4655.025391508517</v>
      </c>
      <c r="L33" s="35">
        <f t="shared" si="2"/>
        <v>24</v>
      </c>
      <c r="M33" s="35"/>
      <c r="N33" s="2">
        <f>'Tbl 10'!F32/Tbl11!E32</f>
        <v>453.9573990244587</v>
      </c>
      <c r="O33" s="35">
        <f t="shared" si="3"/>
        <v>2</v>
      </c>
      <c r="P33" s="35"/>
      <c r="Q33" s="2">
        <f>'Tbl 10'!G32/Tbl11!E32</f>
        <v>67.62264289382937</v>
      </c>
      <c r="R33" s="35">
        <f t="shared" si="4"/>
        <v>21</v>
      </c>
      <c r="S33" s="35"/>
      <c r="T33" s="2">
        <f>'Tbl 10'!H32/Tbl11!E32</f>
        <v>1287.629296863785</v>
      </c>
      <c r="U33" s="35">
        <f t="shared" si="5"/>
        <v>14</v>
      </c>
      <c r="V33" s="35"/>
      <c r="W33" s="2">
        <f>'Tbl 10'!I32/Tbl11!E32</f>
        <v>64.16685073707919</v>
      </c>
      <c r="X33" s="32">
        <f t="shared" si="6"/>
        <v>19</v>
      </c>
      <c r="Y33" s="32"/>
      <c r="Z33" s="2">
        <f>'Tbl 10'!J32/Tbl11!E32</f>
        <v>118.48354882651125</v>
      </c>
      <c r="AA33" s="32">
        <f t="shared" si="7"/>
        <v>8</v>
      </c>
      <c r="AB33" s="3"/>
      <c r="AC33" s="2">
        <f>'Tbl 10'!K32/Tbl11!E32</f>
        <v>873.016654384672</v>
      </c>
      <c r="AD33" s="32">
        <f t="shared" si="8"/>
        <v>5</v>
      </c>
      <c r="AE33" s="32"/>
      <c r="AF33" s="2">
        <f>'Tbl 10'!L32/Tbl11!E32</f>
        <v>875.2650384250974</v>
      </c>
      <c r="AG33" s="32">
        <f t="shared" si="9"/>
        <v>16</v>
      </c>
      <c r="AH33" s="32"/>
      <c r="AI33" s="2">
        <f>'Tbl 10'!M32/Tbl11!E32</f>
        <v>230.4697349322257</v>
      </c>
      <c r="AJ33" s="3">
        <f t="shared" si="10"/>
        <v>14</v>
      </c>
      <c r="AK33" s="3"/>
      <c r="AL33" s="2">
        <f>('Tbl 10'!N32-'Tbl 10'!O32)/Tbl11!E32</f>
        <v>2296.22302060504</v>
      </c>
      <c r="AM33" s="3">
        <f t="shared" si="11"/>
        <v>12</v>
      </c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2.75">
      <c r="A34" s="3" t="s">
        <v>70</v>
      </c>
      <c r="B34" s="2">
        <f>+E34+H34+K34+N34+Q34+T34+W34+Z34+AC34+AF34+AI34+AL34</f>
        <v>14420.123731587562</v>
      </c>
      <c r="C34" s="35">
        <f>RANK(B34,B$12:B61)</f>
        <v>5</v>
      </c>
      <c r="D34" s="35"/>
      <c r="E34" s="2">
        <f>'Tbl 10'!C33/Tbl11!E33</f>
        <v>301.5002560893425</v>
      </c>
      <c r="F34" s="35">
        <f t="shared" si="0"/>
        <v>12</v>
      </c>
      <c r="G34" s="35"/>
      <c r="H34" s="2">
        <f>'Tbl 10'!D33/Tbl11!E33</f>
        <v>986.1327505535767</v>
      </c>
      <c r="I34" s="35">
        <f t="shared" si="1"/>
        <v>7</v>
      </c>
      <c r="J34" s="35"/>
      <c r="K34" s="2">
        <f>'Tbl 10'!E33/Tbl11!E33</f>
        <v>5895.200708578031</v>
      </c>
      <c r="L34" s="35">
        <f t="shared" si="2"/>
        <v>4</v>
      </c>
      <c r="M34" s="35"/>
      <c r="N34" s="2">
        <f>'Tbl 10'!F33/Tbl11!E33</f>
        <v>449.52311158178486</v>
      </c>
      <c r="O34" s="35">
        <f t="shared" si="3"/>
        <v>3</v>
      </c>
      <c r="P34" s="35"/>
      <c r="Q34" s="2">
        <f>'Tbl 10'!G33/Tbl11!E33</f>
        <v>251.8466968325792</v>
      </c>
      <c r="R34" s="35">
        <f t="shared" si="4"/>
        <v>3</v>
      </c>
      <c r="S34" s="35"/>
      <c r="T34" s="2">
        <f>'Tbl 10'!H33/Tbl11!E33</f>
        <v>1378.6393376335805</v>
      </c>
      <c r="U34" s="35">
        <f t="shared" si="5"/>
        <v>11</v>
      </c>
      <c r="V34" s="35"/>
      <c r="W34" s="2">
        <f>'Tbl 10'!I33/Tbl11!E33</f>
        <v>271.0686974102244</v>
      </c>
      <c r="X34" s="32">
        <f t="shared" si="6"/>
        <v>1</v>
      </c>
      <c r="Y34" s="3"/>
      <c r="Z34" s="2">
        <f>'Tbl 10'!J33/Tbl11!E33</f>
        <v>125.2678925580052</v>
      </c>
      <c r="AA34" s="32">
        <f t="shared" si="7"/>
        <v>5</v>
      </c>
      <c r="AB34" s="32"/>
      <c r="AC34" s="2">
        <f>'Tbl 10'!K33/Tbl11!E33</f>
        <v>1033.1918783094252</v>
      </c>
      <c r="AD34" s="32">
        <f t="shared" si="8"/>
        <v>2</v>
      </c>
      <c r="AE34" s="3"/>
      <c r="AF34" s="2">
        <f>'Tbl 10'!L33/Tbl11!E33</f>
        <v>866.7691653027823</v>
      </c>
      <c r="AG34" s="32">
        <f t="shared" si="9"/>
        <v>17</v>
      </c>
      <c r="AH34" s="32"/>
      <c r="AI34" s="2">
        <f>'Tbl 10'!M33/Tbl11!E33</f>
        <v>389.4898469240397</v>
      </c>
      <c r="AJ34" s="3">
        <f t="shared" si="10"/>
        <v>3</v>
      </c>
      <c r="AK34" s="3"/>
      <c r="AL34" s="2">
        <f>('Tbl 10'!N33-'Tbl 10'!O33)/Tbl11!E33</f>
        <v>2471.493389814191</v>
      </c>
      <c r="AM34" s="3">
        <f t="shared" si="11"/>
        <v>8</v>
      </c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3:39" ht="12.75">
      <c r="C35" s="35"/>
      <c r="F35" s="35"/>
      <c r="I35" s="35"/>
      <c r="L35" s="35"/>
      <c r="O35" s="35"/>
      <c r="Q35" s="2"/>
      <c r="R35" s="35"/>
      <c r="T35" s="2"/>
      <c r="U35" s="35"/>
      <c r="W35" s="2"/>
      <c r="X35" s="32"/>
      <c r="Z35" s="2"/>
      <c r="AA35" s="32"/>
      <c r="AC35" s="2"/>
      <c r="AD35" s="32"/>
      <c r="AF35" s="2"/>
      <c r="AG35" s="32"/>
      <c r="AI35" s="2"/>
      <c r="AJ35" s="3"/>
      <c r="AL35" s="2"/>
      <c r="AM35" s="3"/>
    </row>
    <row r="36" spans="1:52" ht="12.75">
      <c r="A36" s="3" t="s">
        <v>71</v>
      </c>
      <c r="B36" s="2">
        <f>+E36+H36+K36+N36+Q36+T36+W36+Z36+AC36+AF36+AI36+AL36</f>
        <v>11432.56059339438</v>
      </c>
      <c r="C36" s="35">
        <f>RANK(B36,B$12:B63)</f>
        <v>23</v>
      </c>
      <c r="D36" s="35"/>
      <c r="E36" s="2">
        <f>'Tbl 10'!C35/Tbl11!E35</f>
        <v>269.08983304742804</v>
      </c>
      <c r="F36" s="35">
        <f t="shared" si="0"/>
        <v>18</v>
      </c>
      <c r="G36" s="35"/>
      <c r="H36" s="2">
        <f>'Tbl 10'!D35/Tbl11!E35</f>
        <v>963.7066974316846</v>
      </c>
      <c r="I36" s="35">
        <f t="shared" si="1"/>
        <v>9</v>
      </c>
      <c r="J36" s="35"/>
      <c r="K36" s="2">
        <f>'Tbl 10'!E35/Tbl11!E35</f>
        <v>4765.1392157336495</v>
      </c>
      <c r="L36" s="35">
        <f t="shared" si="2"/>
        <v>21</v>
      </c>
      <c r="M36" s="35"/>
      <c r="N36" s="2">
        <f>'Tbl 10'!F35/Tbl11!E35</f>
        <v>323.78368407064676</v>
      </c>
      <c r="O36" s="35">
        <f t="shared" si="3"/>
        <v>10</v>
      </c>
      <c r="P36" s="35"/>
      <c r="Q36" s="2">
        <f>'Tbl 10'!G35/Tbl11!E35</f>
        <v>171.42563483051046</v>
      </c>
      <c r="R36" s="35">
        <f t="shared" si="4"/>
        <v>8</v>
      </c>
      <c r="S36" s="35"/>
      <c r="T36" s="2">
        <f>'Tbl 10'!H35/Tbl11!E35</f>
        <v>1119.436420304912</v>
      </c>
      <c r="U36" s="35">
        <f t="shared" si="5"/>
        <v>21</v>
      </c>
      <c r="V36" s="35"/>
      <c r="W36" s="2">
        <f>'Tbl 10'!I35/Tbl11!E35</f>
        <v>48.67357993669815</v>
      </c>
      <c r="X36" s="32">
        <f t="shared" si="6"/>
        <v>23</v>
      </c>
      <c r="Y36" s="32"/>
      <c r="Z36" s="2">
        <f>'Tbl 10'!J35/Tbl11!E35</f>
        <v>0</v>
      </c>
      <c r="AA36" s="32">
        <f t="shared" si="7"/>
        <v>23</v>
      </c>
      <c r="AB36" s="32"/>
      <c r="AC36" s="2">
        <f>'Tbl 10'!K35/Tbl11!E35</f>
        <v>480.5759163062649</v>
      </c>
      <c r="AD36" s="32">
        <f t="shared" si="8"/>
        <v>22</v>
      </c>
      <c r="AE36" s="32"/>
      <c r="AF36" s="2">
        <f>'Tbl 10'!L35/Tbl11!E35</f>
        <v>844.6552175698857</v>
      </c>
      <c r="AG36" s="32">
        <f t="shared" si="9"/>
        <v>19</v>
      </c>
      <c r="AH36" s="32"/>
      <c r="AI36" s="2">
        <f>'Tbl 10'!M35/Tbl11!E35</f>
        <v>250.87750851675565</v>
      </c>
      <c r="AJ36" s="3">
        <f t="shared" si="10"/>
        <v>13</v>
      </c>
      <c r="AK36" s="3"/>
      <c r="AL36" s="2">
        <f>('Tbl 10'!N35-'Tbl 10'!O35)/Tbl11!E35</f>
        <v>2195.1968856459443</v>
      </c>
      <c r="AM36" s="3">
        <f t="shared" si="11"/>
        <v>20</v>
      </c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2.75">
      <c r="A37" s="3" t="s">
        <v>72</v>
      </c>
      <c r="B37" s="2">
        <f>+E37+H37+K37+N37+Q37+T37+W37+Z37+AC37+AF37+AI37+AL37</f>
        <v>11551.747962330615</v>
      </c>
      <c r="C37" s="35">
        <f>RANK(B37,B$12:B64)</f>
        <v>22</v>
      </c>
      <c r="D37" s="35"/>
      <c r="E37" s="2">
        <f>'Tbl 10'!C36/Tbl11!E36</f>
        <v>301.2091767767554</v>
      </c>
      <c r="F37" s="35">
        <f t="shared" si="0"/>
        <v>13</v>
      </c>
      <c r="G37" s="35"/>
      <c r="H37" s="2">
        <f>'Tbl 10'!D36/Tbl11!E36</f>
        <v>879.9603966566674</v>
      </c>
      <c r="I37" s="35">
        <f t="shared" si="1"/>
        <v>13</v>
      </c>
      <c r="J37" s="35"/>
      <c r="K37" s="2">
        <f>'Tbl 10'!E36/Tbl11!E36</f>
        <v>4840.73399742614</v>
      </c>
      <c r="L37" s="35">
        <f t="shared" si="2"/>
        <v>18</v>
      </c>
      <c r="M37" s="35"/>
      <c r="N37" s="2">
        <f>'Tbl 10'!F36/Tbl11!E36</f>
        <v>330.50462217397575</v>
      </c>
      <c r="O37" s="35">
        <f t="shared" si="3"/>
        <v>8</v>
      </c>
      <c r="P37" s="35"/>
      <c r="Q37" s="2">
        <f>'Tbl 10'!G36/Tbl11!E36</f>
        <v>163.24158154934</v>
      </c>
      <c r="R37" s="35">
        <f t="shared" si="4"/>
        <v>9</v>
      </c>
      <c r="S37" s="35"/>
      <c r="T37" s="2">
        <f>'Tbl 10'!H36/Tbl11!E36</f>
        <v>1063.5916243292838</v>
      </c>
      <c r="U37" s="35">
        <f t="shared" si="5"/>
        <v>23</v>
      </c>
      <c r="V37" s="35"/>
      <c r="W37" s="2">
        <f>'Tbl 10'!I36/Tbl11!E36</f>
        <v>84.26756035856134</v>
      </c>
      <c r="X37" s="32">
        <f t="shared" si="6"/>
        <v>11</v>
      </c>
      <c r="Y37" s="32"/>
      <c r="Z37" s="2">
        <f>'Tbl 10'!J36/Tbl11!E36</f>
        <v>20.23873923698226</v>
      </c>
      <c r="AA37" s="32">
        <f t="shared" si="7"/>
        <v>19</v>
      </c>
      <c r="AB37" s="32"/>
      <c r="AC37" s="2">
        <f>'Tbl 10'!K36/Tbl11!E36</f>
        <v>470.8444421006381</v>
      </c>
      <c r="AD37" s="32">
        <f t="shared" si="8"/>
        <v>23</v>
      </c>
      <c r="AE37" s="32"/>
      <c r="AF37" s="2">
        <f>'Tbl 10'!L36/Tbl11!E36</f>
        <v>860.9771855731124</v>
      </c>
      <c r="AG37" s="32">
        <f t="shared" si="9"/>
        <v>18</v>
      </c>
      <c r="AH37" s="32"/>
      <c r="AI37" s="2">
        <f>'Tbl 10'!M36/Tbl11!E36</f>
        <v>501.75570362357047</v>
      </c>
      <c r="AJ37" s="3">
        <f t="shared" si="10"/>
        <v>1</v>
      </c>
      <c r="AK37" s="3"/>
      <c r="AL37" s="2">
        <f>('Tbl 10'!N36-'Tbl 10'!O36)/Tbl11!E36</f>
        <v>2034.4229325255887</v>
      </c>
      <c r="AM37" s="3">
        <f t="shared" si="11"/>
        <v>21</v>
      </c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2.75">
      <c r="A38" s="3" t="s">
        <v>73</v>
      </c>
      <c r="B38" s="2">
        <f>+E38+H38+K38+N38+Q38+T38+W38+Z38+AC38+AF38+AI38+AL38</f>
        <v>12364.436073556995</v>
      </c>
      <c r="C38" s="35">
        <f>RANK(B38,B$12:B65)</f>
        <v>12</v>
      </c>
      <c r="D38" s="35"/>
      <c r="E38" s="2">
        <f>'Tbl 10'!C37/Tbl11!E37</f>
        <v>329.6344537263203</v>
      </c>
      <c r="F38" s="35">
        <f t="shared" si="0"/>
        <v>7</v>
      </c>
      <c r="G38" s="35"/>
      <c r="H38" s="2">
        <f>'Tbl 10'!D37/Tbl11!E37</f>
        <v>872.1378525117092</v>
      </c>
      <c r="I38" s="35">
        <f t="shared" si="1"/>
        <v>15</v>
      </c>
      <c r="J38" s="35"/>
      <c r="K38" s="2">
        <f>'Tbl 10'!E37/Tbl11!E37</f>
        <v>5247.051374512</v>
      </c>
      <c r="L38" s="35">
        <f t="shared" si="2"/>
        <v>8</v>
      </c>
      <c r="M38" s="35"/>
      <c r="N38" s="2">
        <f>'Tbl 10'!F37/Tbl11!E37</f>
        <v>329.61605327188875</v>
      </c>
      <c r="O38" s="35">
        <f t="shared" si="3"/>
        <v>9</v>
      </c>
      <c r="P38" s="35"/>
      <c r="Q38" s="2">
        <f>'Tbl 10'!G37/Tbl11!E37</f>
        <v>159.42378256398862</v>
      </c>
      <c r="R38" s="35">
        <f t="shared" si="4"/>
        <v>10</v>
      </c>
      <c r="S38" s="35"/>
      <c r="T38" s="2">
        <f>'Tbl 10'!H37/Tbl11!E37</f>
        <v>1321.3917947953175</v>
      </c>
      <c r="U38" s="35">
        <f t="shared" si="5"/>
        <v>13</v>
      </c>
      <c r="V38" s="35"/>
      <c r="W38" s="2">
        <f>'Tbl 10'!I37/Tbl11!E37</f>
        <v>164.0664462031515</v>
      </c>
      <c r="X38" s="32">
        <f t="shared" si="6"/>
        <v>4</v>
      </c>
      <c r="Y38" s="3"/>
      <c r="Z38" s="2">
        <f>'Tbl 10'!J37/Tbl11!E37</f>
        <v>106.97771046416807</v>
      </c>
      <c r="AA38" s="32">
        <f t="shared" si="7"/>
        <v>11</v>
      </c>
      <c r="AB38" s="32"/>
      <c r="AC38" s="2">
        <f>'Tbl 10'!K37/Tbl11!E37</f>
        <v>597.4974080755302</v>
      </c>
      <c r="AD38" s="32">
        <f t="shared" si="8"/>
        <v>18</v>
      </c>
      <c r="AE38" s="3"/>
      <c r="AF38" s="2">
        <f>'Tbl 10'!L37/Tbl11!E37</f>
        <v>788.4730951373181</v>
      </c>
      <c r="AG38" s="32">
        <f t="shared" si="9"/>
        <v>22</v>
      </c>
      <c r="AH38" s="32"/>
      <c r="AI38" s="2">
        <f>'Tbl 10'!M37/Tbl11!E37</f>
        <v>200.38972482923504</v>
      </c>
      <c r="AJ38" s="3">
        <f t="shared" si="10"/>
        <v>19</v>
      </c>
      <c r="AK38" s="3"/>
      <c r="AL38" s="2">
        <f>('Tbl 10'!N37-'Tbl 10'!O37)/Tbl11!E37</f>
        <v>2247.7763774663695</v>
      </c>
      <c r="AM38" s="3">
        <f t="shared" si="11"/>
        <v>14</v>
      </c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2.75">
      <c r="A39" s="8" t="s">
        <v>74</v>
      </c>
      <c r="B39" s="9">
        <f>+E39+H39+K39+N39+Q39+T39+W39+Z39+AC39+AF39+AI39+AL39</f>
        <v>15527.471328900654</v>
      </c>
      <c r="C39" s="36">
        <f>RANK(B39,B$12:B66)</f>
        <v>1</v>
      </c>
      <c r="D39" s="36"/>
      <c r="E39" s="9">
        <f>'Tbl 10'!C38/Tbl11!E38</f>
        <v>247.95538848761606</v>
      </c>
      <c r="F39" s="36">
        <f t="shared" si="0"/>
        <v>21</v>
      </c>
      <c r="G39" s="36"/>
      <c r="H39" s="9">
        <f>'Tbl 10'!D38/Tbl11!E38</f>
        <v>1093.393934723258</v>
      </c>
      <c r="I39" s="36">
        <f t="shared" si="1"/>
        <v>4</v>
      </c>
      <c r="J39" s="36"/>
      <c r="K39" s="9">
        <f>'Tbl 10'!E38/Tbl11!E38</f>
        <v>6751.42567945365</v>
      </c>
      <c r="L39" s="36">
        <f t="shared" si="2"/>
        <v>1</v>
      </c>
      <c r="M39" s="36"/>
      <c r="N39" s="9">
        <f>'Tbl 10'!F38/Tbl11!E38</f>
        <v>413.15656251793433</v>
      </c>
      <c r="O39" s="36">
        <f t="shared" si="3"/>
        <v>5</v>
      </c>
      <c r="P39" s="36"/>
      <c r="Q39" s="9">
        <f>'Tbl 10'!G38/Tbl11!E38</f>
        <v>205.9724414419584</v>
      </c>
      <c r="R39" s="36">
        <f t="shared" si="4"/>
        <v>4</v>
      </c>
      <c r="S39" s="36"/>
      <c r="T39" s="9">
        <f>'Tbl 10'!H38/Tbl11!E38</f>
        <v>1675.447387536586</v>
      </c>
      <c r="U39" s="36">
        <f t="shared" si="5"/>
        <v>4</v>
      </c>
      <c r="V39" s="36"/>
      <c r="W39" s="9">
        <f>'Tbl 10'!I38/Tbl11!E38</f>
        <v>50.13829782000935</v>
      </c>
      <c r="X39" s="33">
        <f t="shared" si="6"/>
        <v>22</v>
      </c>
      <c r="Y39" s="8"/>
      <c r="Z39" s="9">
        <f>'Tbl 10'!J38/Tbl11!E38</f>
        <v>138.9659695178441</v>
      </c>
      <c r="AA39" s="33">
        <f t="shared" si="7"/>
        <v>2</v>
      </c>
      <c r="AB39" s="33"/>
      <c r="AC39" s="9">
        <f>'Tbl 10'!K38/Tbl11!E38</f>
        <v>899.3740565534996</v>
      </c>
      <c r="AD39" s="33">
        <f t="shared" si="8"/>
        <v>4</v>
      </c>
      <c r="AE39" s="33"/>
      <c r="AF39" s="9">
        <f>'Tbl 10'!L38/Tbl11!E38</f>
        <v>1159.12475055955</v>
      </c>
      <c r="AG39" s="33">
        <f t="shared" si="9"/>
        <v>2</v>
      </c>
      <c r="AH39" s="33"/>
      <c r="AI39" s="9">
        <f>'Tbl 10'!M38/Tbl11!E38</f>
        <v>149.24625941806792</v>
      </c>
      <c r="AJ39" s="8">
        <f t="shared" si="10"/>
        <v>23</v>
      </c>
      <c r="AK39" s="8"/>
      <c r="AL39" s="9">
        <f>('Tbl 10'!N38-'Tbl 10'!O38)/Tbl11!E38</f>
        <v>2743.2706008706837</v>
      </c>
      <c r="AM39" s="8">
        <f t="shared" si="11"/>
        <v>3</v>
      </c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2.75">
      <c r="A40" s="3" t="s">
        <v>185</v>
      </c>
      <c r="B40" s="2"/>
      <c r="C40" s="35"/>
      <c r="D40" s="35"/>
      <c r="E40" s="2"/>
      <c r="F40" s="35"/>
      <c r="G40" s="35"/>
      <c r="H40" s="2"/>
      <c r="I40" s="35"/>
      <c r="J40" s="35"/>
      <c r="K40" s="2"/>
      <c r="L40" s="35"/>
      <c r="M40" s="35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2"/>
      <c r="AH40" s="32"/>
      <c r="AI40" s="2"/>
      <c r="AJ40" s="2"/>
      <c r="AK40" s="2"/>
      <c r="AL40" s="2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34" ht="12.75">
      <c r="A41" s="3" t="s">
        <v>106</v>
      </c>
      <c r="F41" s="37"/>
      <c r="G41" s="37"/>
      <c r="I41" s="37"/>
      <c r="J41" s="37"/>
      <c r="AG41" s="34"/>
      <c r="AH41" s="34"/>
    </row>
    <row r="42" spans="6:34" ht="12.75">
      <c r="F42" s="37"/>
      <c r="G42" s="37"/>
      <c r="I42" s="37"/>
      <c r="J42" s="37"/>
      <c r="AG42" s="34"/>
      <c r="AH42" s="34"/>
    </row>
    <row r="43" spans="6:34" ht="12.75">
      <c r="F43" s="37"/>
      <c r="G43" s="37"/>
      <c r="I43" s="37"/>
      <c r="J43" s="37"/>
      <c r="AG43" s="34"/>
      <c r="AH43" s="34"/>
    </row>
    <row r="44" spans="6:34" ht="12.75">
      <c r="F44" s="37"/>
      <c r="G44" s="37"/>
      <c r="AG44" s="34"/>
      <c r="AH44" s="34"/>
    </row>
    <row r="45" spans="6:34" ht="12.75">
      <c r="F45" s="37"/>
      <c r="G45" s="37"/>
      <c r="AG45" s="34"/>
      <c r="AH45" s="34"/>
    </row>
    <row r="46" spans="6:34" ht="12.75">
      <c r="F46" s="37"/>
      <c r="G46" s="37"/>
      <c r="AG46" s="34"/>
      <c r="AH46" s="34"/>
    </row>
    <row r="47" spans="33:34" ht="12.75">
      <c r="AG47" s="34"/>
      <c r="AH47" s="34"/>
    </row>
    <row r="48" spans="33:34" ht="12.75">
      <c r="AG48" s="34"/>
      <c r="AH48" s="34"/>
    </row>
    <row r="49" spans="33:34" ht="12.75">
      <c r="AG49" s="34"/>
      <c r="AH49" s="34"/>
    </row>
    <row r="50" spans="33:34" ht="12.75">
      <c r="AG50" s="34"/>
      <c r="AH50" s="34"/>
    </row>
    <row r="51" spans="33:34" ht="12.75">
      <c r="AG51" s="34"/>
      <c r="AH51" s="34"/>
    </row>
    <row r="52" spans="33:34" ht="12.75">
      <c r="AG52" s="34"/>
      <c r="AH52" s="34"/>
    </row>
    <row r="53" spans="33:34" ht="12.75">
      <c r="AG53" s="34"/>
      <c r="AH53" s="34"/>
    </row>
    <row r="54" spans="33:34" ht="12.75">
      <c r="AG54" s="34"/>
      <c r="AH54" s="34"/>
    </row>
    <row r="55" spans="33:34" ht="12.75">
      <c r="AG55" s="34"/>
      <c r="AH55" s="34"/>
    </row>
    <row r="56" spans="33:34" ht="12.75">
      <c r="AG56" s="34"/>
      <c r="AH56" s="34"/>
    </row>
    <row r="57" spans="33:34" ht="12.75">
      <c r="AG57" s="34"/>
      <c r="AH57" s="34"/>
    </row>
    <row r="58" spans="33:34" ht="12.75">
      <c r="AG58" s="34"/>
      <c r="AH58" s="34"/>
    </row>
    <row r="59" spans="33:34" ht="12.75">
      <c r="AG59" s="34"/>
      <c r="AH59" s="34"/>
    </row>
    <row r="60" spans="33:34" ht="12.75">
      <c r="AG60" s="34"/>
      <c r="AH60" s="34"/>
    </row>
    <row r="61" spans="33:34" ht="12.75">
      <c r="AG61" s="34"/>
      <c r="AH61" s="34"/>
    </row>
    <row r="62" spans="33:34" ht="12.75">
      <c r="AG62" s="34"/>
      <c r="AH62" s="34"/>
    </row>
    <row r="63" spans="33:34" ht="12.75">
      <c r="AG63" s="34"/>
      <c r="AH63" s="34"/>
    </row>
    <row r="64" spans="33:34" ht="12.75">
      <c r="AG64" s="34"/>
      <c r="AH64" s="34"/>
    </row>
    <row r="65" spans="33:34" ht="12.75">
      <c r="AG65" s="34"/>
      <c r="AH65" s="34"/>
    </row>
    <row r="66" spans="33:34" ht="12.75">
      <c r="AG66" s="34"/>
      <c r="AH66" s="34"/>
    </row>
    <row r="67" spans="33:34" ht="12.75">
      <c r="AG67" s="34"/>
      <c r="AH67" s="34"/>
    </row>
    <row r="68" spans="33:34" ht="12.75">
      <c r="AG68" s="34"/>
      <c r="AH68" s="34"/>
    </row>
    <row r="69" spans="33:34" ht="12.75">
      <c r="AG69" s="34"/>
      <c r="AH69" s="34"/>
    </row>
    <row r="70" spans="33:34" ht="12.75">
      <c r="AG70" s="34"/>
      <c r="AH70" s="34"/>
    </row>
    <row r="71" spans="33:34" ht="12.75">
      <c r="AG71" s="34"/>
      <c r="AH71" s="34"/>
    </row>
    <row r="72" spans="33:34" ht="12.75">
      <c r="AG72" s="34"/>
      <c r="AH72" s="34"/>
    </row>
    <row r="73" spans="33:34" ht="12.75">
      <c r="AG73" s="34"/>
      <c r="AH73" s="34"/>
    </row>
    <row r="74" spans="33:34" ht="12.75">
      <c r="AG74" s="34"/>
      <c r="AH74" s="34"/>
    </row>
    <row r="75" spans="33:34" ht="12.75">
      <c r="AG75" s="34"/>
      <c r="AH75" s="34"/>
    </row>
    <row r="76" spans="33:34" ht="12.75">
      <c r="AG76" s="34"/>
      <c r="AH76" s="34"/>
    </row>
    <row r="77" spans="33:34" ht="12.75">
      <c r="AG77" s="34"/>
      <c r="AH77" s="34"/>
    </row>
    <row r="78" spans="33:34" ht="12.75">
      <c r="AG78" s="34"/>
      <c r="AH78" s="34"/>
    </row>
    <row r="79" spans="33:34" ht="12.75">
      <c r="AG79" s="34"/>
      <c r="AH79" s="34"/>
    </row>
    <row r="80" spans="33:34" ht="12.75">
      <c r="AG80" s="34"/>
      <c r="AH80" s="34"/>
    </row>
    <row r="81" spans="33:34" ht="12.75">
      <c r="AG81" s="34"/>
      <c r="AH81" s="34"/>
    </row>
    <row r="82" spans="33:34" ht="12.75">
      <c r="AG82" s="34"/>
      <c r="AH82" s="34"/>
    </row>
    <row r="83" spans="33:34" ht="12.75">
      <c r="AG83" s="34"/>
      <c r="AH83" s="34"/>
    </row>
    <row r="84" spans="33:34" ht="12.75">
      <c r="AG84" s="34"/>
      <c r="AH84" s="34"/>
    </row>
    <row r="85" spans="33:34" ht="12.75">
      <c r="AG85" s="34"/>
      <c r="AH85" s="34"/>
    </row>
    <row r="86" spans="33:34" ht="12.75">
      <c r="AG86" s="34"/>
      <c r="AH86" s="34"/>
    </row>
    <row r="87" spans="33:34" ht="12.75">
      <c r="AG87" s="34"/>
      <c r="AH87" s="34"/>
    </row>
    <row r="88" spans="33:34" ht="12.75">
      <c r="AG88" s="34"/>
      <c r="AH88" s="34"/>
    </row>
    <row r="89" spans="33:34" ht="12.75">
      <c r="AG89" s="34"/>
      <c r="AH89" s="34"/>
    </row>
    <row r="90" spans="33:34" ht="12.75">
      <c r="AG90" s="34"/>
      <c r="AH90" s="34"/>
    </row>
    <row r="91" spans="33:34" ht="12.75">
      <c r="AG91" s="34"/>
      <c r="AH91" s="34"/>
    </row>
    <row r="92" spans="33:34" ht="12.75">
      <c r="AG92" s="34"/>
      <c r="AH92" s="34"/>
    </row>
    <row r="93" spans="33:34" ht="12.75">
      <c r="AG93" s="34"/>
      <c r="AH93" s="34"/>
    </row>
    <row r="94" spans="33:34" ht="12.75">
      <c r="AG94" s="34"/>
      <c r="AH94" s="34"/>
    </row>
    <row r="95" spans="33:34" ht="12.75">
      <c r="AG95" s="34"/>
      <c r="AH95" s="34"/>
    </row>
    <row r="96" spans="33:34" ht="12.75">
      <c r="AG96" s="34"/>
      <c r="AH96" s="34"/>
    </row>
    <row r="97" spans="33:34" ht="12.75">
      <c r="AG97" s="34"/>
      <c r="AH97" s="34"/>
    </row>
    <row r="98" spans="33:34" ht="12.75">
      <c r="AG98" s="34"/>
      <c r="AH98" s="34"/>
    </row>
    <row r="99" spans="33:34" ht="12.75">
      <c r="AG99" s="34"/>
      <c r="AH99" s="34"/>
    </row>
    <row r="100" spans="33:34" ht="12.75">
      <c r="AG100" s="34"/>
      <c r="AH100" s="34"/>
    </row>
    <row r="101" spans="33:34" ht="12.75">
      <c r="AG101" s="34"/>
      <c r="AH101" s="34"/>
    </row>
    <row r="102" spans="33:34" ht="12.75">
      <c r="AG102" s="34"/>
      <c r="AH102" s="34"/>
    </row>
    <row r="103" spans="33:34" ht="12.75">
      <c r="AG103" s="34"/>
      <c r="AH103" s="34"/>
    </row>
    <row r="104" spans="33:34" ht="12.75">
      <c r="AG104" s="34"/>
      <c r="AH104" s="34"/>
    </row>
    <row r="105" spans="33:34" ht="12.75">
      <c r="AG105" s="34"/>
      <c r="AH105" s="34"/>
    </row>
    <row r="106" spans="33:34" ht="12.75">
      <c r="AG106" s="34"/>
      <c r="AH106" s="34"/>
    </row>
    <row r="107" spans="33:34" ht="12.75">
      <c r="AG107" s="34"/>
      <c r="AH107" s="34"/>
    </row>
    <row r="108" spans="33:34" ht="12.75">
      <c r="AG108" s="34"/>
      <c r="AH108" s="34"/>
    </row>
    <row r="109" spans="33:34" ht="12.75">
      <c r="AG109" s="34"/>
      <c r="AH109" s="34"/>
    </row>
    <row r="110" spans="33:34" ht="12.75">
      <c r="AG110" s="34"/>
      <c r="AH110" s="34"/>
    </row>
    <row r="111" spans="33:34" ht="12.75">
      <c r="AG111" s="34"/>
      <c r="AH111" s="34"/>
    </row>
    <row r="112" spans="33:34" ht="12.75">
      <c r="AG112" s="34"/>
      <c r="AH112" s="34"/>
    </row>
    <row r="113" spans="33:34" ht="12.75">
      <c r="AG113" s="34"/>
      <c r="AH113" s="34"/>
    </row>
    <row r="114" spans="33:34" ht="12.75">
      <c r="AG114" s="34"/>
      <c r="AH114" s="34"/>
    </row>
    <row r="115" spans="33:34" ht="12.75">
      <c r="AG115" s="34"/>
      <c r="AH115" s="34"/>
    </row>
    <row r="116" spans="33:34" ht="12.75">
      <c r="AG116" s="34"/>
      <c r="AH116" s="34"/>
    </row>
    <row r="117" spans="33:34" ht="12.75">
      <c r="AG117" s="34"/>
      <c r="AH117" s="34"/>
    </row>
    <row r="118" spans="33:34" ht="12.75">
      <c r="AG118" s="34"/>
      <c r="AH118" s="34"/>
    </row>
    <row r="119" spans="33:34" ht="12.75">
      <c r="AG119" s="34"/>
      <c r="AH119" s="34"/>
    </row>
    <row r="120" spans="33:34" ht="12.75">
      <c r="AG120" s="34"/>
      <c r="AH120" s="34"/>
    </row>
    <row r="121" spans="33:34" ht="12.75">
      <c r="AG121" s="34"/>
      <c r="AH121" s="34"/>
    </row>
    <row r="122" spans="33:34" ht="12.75">
      <c r="AG122" s="34"/>
      <c r="AH122" s="34"/>
    </row>
    <row r="123" spans="33:34" ht="12.75">
      <c r="AG123" s="34"/>
      <c r="AH123" s="34"/>
    </row>
    <row r="124" spans="33:34" ht="12.75">
      <c r="AG124" s="34"/>
      <c r="AH124" s="34"/>
    </row>
    <row r="125" spans="33:34" ht="12.75">
      <c r="AG125" s="34"/>
      <c r="AH125" s="34"/>
    </row>
    <row r="126" spans="33:34" ht="12.75">
      <c r="AG126" s="34"/>
      <c r="AH126" s="34"/>
    </row>
    <row r="127" spans="33:34" ht="12.75">
      <c r="AG127" s="34"/>
      <c r="AH127" s="34"/>
    </row>
    <row r="128" spans="33:34" ht="12.75">
      <c r="AG128" s="34"/>
      <c r="AH128" s="34"/>
    </row>
    <row r="129" spans="33:34" ht="12.75">
      <c r="AG129" s="34"/>
      <c r="AH129" s="34"/>
    </row>
    <row r="130" spans="33:34" ht="12.75">
      <c r="AG130" s="34"/>
      <c r="AH130" s="34"/>
    </row>
    <row r="131" spans="33:34" ht="12.75">
      <c r="AG131" s="34"/>
      <c r="AH131" s="34"/>
    </row>
    <row r="132" spans="33:34" ht="12.75">
      <c r="AG132" s="34"/>
      <c r="AH132" s="34"/>
    </row>
    <row r="133" spans="33:34" ht="12.75">
      <c r="AG133" s="34"/>
      <c r="AH133" s="34"/>
    </row>
    <row r="134" spans="33:34" ht="12.75">
      <c r="AG134" s="34"/>
      <c r="AH134" s="34"/>
    </row>
    <row r="135" spans="33:34" ht="12.75">
      <c r="AG135" s="34"/>
      <c r="AH135" s="34"/>
    </row>
    <row r="136" spans="33:34" ht="12.75">
      <c r="AG136" s="34"/>
      <c r="AH136" s="34"/>
    </row>
    <row r="137" spans="33:34" ht="12.75">
      <c r="AG137" s="34"/>
      <c r="AH137" s="34"/>
    </row>
    <row r="138" spans="33:34" ht="12.75">
      <c r="AG138" s="34"/>
      <c r="AH138" s="34"/>
    </row>
    <row r="139" spans="33:34" ht="12.75">
      <c r="AG139" s="34"/>
      <c r="AH139" s="34"/>
    </row>
    <row r="140" spans="33:34" ht="12.75">
      <c r="AG140" s="34"/>
      <c r="AH140" s="34"/>
    </row>
    <row r="141" spans="33:34" ht="12.75">
      <c r="AG141" s="34"/>
      <c r="AH141" s="34"/>
    </row>
    <row r="142" spans="33:34" ht="12.75">
      <c r="AG142" s="34"/>
      <c r="AH142" s="34"/>
    </row>
    <row r="143" spans="33:34" ht="12.75">
      <c r="AG143" s="34"/>
      <c r="AH143" s="34"/>
    </row>
    <row r="144" spans="33:34" ht="12.75">
      <c r="AG144" s="34"/>
      <c r="AH144" s="34"/>
    </row>
    <row r="145" spans="33:34" ht="12.75">
      <c r="AG145" s="34"/>
      <c r="AH145" s="34"/>
    </row>
    <row r="146" spans="33:34" ht="12.75">
      <c r="AG146" s="34"/>
      <c r="AH146" s="34"/>
    </row>
    <row r="147" spans="33:34" ht="12.75">
      <c r="AG147" s="34"/>
      <c r="AH147" s="34"/>
    </row>
    <row r="148" spans="33:34" ht="12.75">
      <c r="AG148" s="34"/>
      <c r="AH148" s="34"/>
    </row>
    <row r="149" spans="33:34" ht="12.75">
      <c r="AG149" s="34"/>
      <c r="AH149" s="34"/>
    </row>
    <row r="150" spans="33:34" ht="12.75">
      <c r="AG150" s="34"/>
      <c r="AH150" s="34"/>
    </row>
    <row r="151" spans="33:34" ht="12.75">
      <c r="AG151" s="34"/>
      <c r="AH151" s="34"/>
    </row>
    <row r="152" spans="33:34" ht="12.75">
      <c r="AG152" s="34"/>
      <c r="AH152" s="34"/>
    </row>
    <row r="153" spans="33:34" ht="12.75">
      <c r="AG153" s="34"/>
      <c r="AH153" s="34"/>
    </row>
    <row r="154" spans="33:34" ht="12.75">
      <c r="AG154" s="34"/>
      <c r="AH154" s="34"/>
    </row>
    <row r="155" spans="33:34" ht="12.75">
      <c r="AG155" s="34"/>
      <c r="AH155" s="34"/>
    </row>
    <row r="156" spans="33:34" ht="12.75">
      <c r="AG156" s="34"/>
      <c r="AH156" s="34"/>
    </row>
    <row r="157" spans="33:34" ht="12.75">
      <c r="AG157" s="34"/>
      <c r="AH157" s="34"/>
    </row>
    <row r="158" spans="33:34" ht="12.75">
      <c r="AG158" s="34"/>
      <c r="AH158" s="34"/>
    </row>
    <row r="159" spans="33:34" ht="12.75">
      <c r="AG159" s="34"/>
      <c r="AH159" s="34"/>
    </row>
    <row r="160" spans="33:34" ht="12.75">
      <c r="AG160" s="34"/>
      <c r="AH160" s="34"/>
    </row>
    <row r="161" spans="33:34" ht="12.75">
      <c r="AG161" s="34"/>
      <c r="AH161" s="34"/>
    </row>
    <row r="162" spans="33:34" ht="12.75">
      <c r="AG162" s="34"/>
      <c r="AH162" s="34"/>
    </row>
    <row r="163" spans="33:34" ht="12.75">
      <c r="AG163" s="34"/>
      <c r="AH163" s="34"/>
    </row>
    <row r="164" spans="33:34" ht="12.75">
      <c r="AG164" s="34"/>
      <c r="AH164" s="34"/>
    </row>
    <row r="165" spans="33:34" ht="12.75">
      <c r="AG165" s="34"/>
      <c r="AH165" s="34"/>
    </row>
    <row r="166" spans="33:34" ht="12.75">
      <c r="AG166" s="34"/>
      <c r="AH166" s="34"/>
    </row>
    <row r="167" spans="33:34" ht="12.75">
      <c r="AG167" s="34"/>
      <c r="AH167" s="34"/>
    </row>
    <row r="168" spans="33:34" ht="12.75">
      <c r="AG168" s="34"/>
      <c r="AH168" s="34"/>
    </row>
    <row r="169" spans="33:34" ht="12.75">
      <c r="AG169" s="34"/>
      <c r="AH169" s="34"/>
    </row>
    <row r="170" spans="33:34" ht="12.75">
      <c r="AG170" s="34"/>
      <c r="AH170" s="34"/>
    </row>
    <row r="171" spans="33:34" ht="12.75">
      <c r="AG171" s="34"/>
      <c r="AH171" s="34"/>
    </row>
    <row r="172" spans="33:34" ht="12.75">
      <c r="AG172" s="34"/>
      <c r="AH172" s="34"/>
    </row>
    <row r="173" spans="33:34" ht="12.75">
      <c r="AG173" s="34"/>
      <c r="AH173" s="34"/>
    </row>
    <row r="174" spans="33:34" ht="12.75">
      <c r="AG174" s="34"/>
      <c r="AH174" s="34"/>
    </row>
    <row r="175" spans="33:34" ht="12.75">
      <c r="AG175" s="34"/>
      <c r="AH175" s="34"/>
    </row>
    <row r="176" spans="33:34" ht="12.75">
      <c r="AG176" s="34"/>
      <c r="AH176" s="34"/>
    </row>
    <row r="177" spans="33:34" ht="12.75">
      <c r="AG177" s="34"/>
      <c r="AH177" s="34"/>
    </row>
    <row r="178" spans="33:34" ht="12.75">
      <c r="AG178" s="34"/>
      <c r="AH178" s="34"/>
    </row>
    <row r="179" spans="33:34" ht="12.75">
      <c r="AG179" s="34"/>
      <c r="AH179" s="34"/>
    </row>
    <row r="180" spans="33:34" ht="12.75">
      <c r="AG180" s="34"/>
      <c r="AH180" s="34"/>
    </row>
    <row r="181" spans="33:34" ht="12.75">
      <c r="AG181" s="34"/>
      <c r="AH181" s="34"/>
    </row>
    <row r="182" spans="33:34" ht="12.75">
      <c r="AG182" s="34"/>
      <c r="AH182" s="34"/>
    </row>
    <row r="183" spans="33:34" ht="12.75">
      <c r="AG183" s="34"/>
      <c r="AH183" s="34"/>
    </row>
    <row r="184" spans="33:34" ht="12.75">
      <c r="AG184" s="34"/>
      <c r="AH184" s="34"/>
    </row>
    <row r="185" spans="33:34" ht="12.75">
      <c r="AG185" s="34"/>
      <c r="AH185" s="34"/>
    </row>
    <row r="186" spans="33:34" ht="12.75">
      <c r="AG186" s="34"/>
      <c r="AH186" s="34"/>
    </row>
    <row r="187" spans="33:34" ht="12.75">
      <c r="AG187" s="34"/>
      <c r="AH187" s="34"/>
    </row>
    <row r="188" spans="33:34" ht="12.75">
      <c r="AG188" s="34"/>
      <c r="AH188" s="34"/>
    </row>
    <row r="189" spans="33:34" ht="12.75">
      <c r="AG189" s="34"/>
      <c r="AH189" s="34"/>
    </row>
    <row r="190" spans="33:34" ht="12.75">
      <c r="AG190" s="34"/>
      <c r="AH190" s="34"/>
    </row>
    <row r="191" spans="33:34" ht="12.75">
      <c r="AG191" s="34"/>
      <c r="AH191" s="34"/>
    </row>
    <row r="192" spans="33:34" ht="12.75">
      <c r="AG192" s="34"/>
      <c r="AH192" s="34"/>
    </row>
    <row r="193" spans="33:34" ht="12.75">
      <c r="AG193" s="34"/>
      <c r="AH193" s="34"/>
    </row>
    <row r="194" spans="33:34" ht="12.75">
      <c r="AG194" s="34"/>
      <c r="AH194" s="34"/>
    </row>
    <row r="195" spans="33:34" ht="12.75">
      <c r="AG195" s="34"/>
      <c r="AH195" s="34"/>
    </row>
    <row r="196" spans="33:34" ht="12.75">
      <c r="AG196" s="34"/>
      <c r="AH196" s="34"/>
    </row>
    <row r="197" spans="33:34" ht="12.75">
      <c r="AG197" s="34"/>
      <c r="AH197" s="34"/>
    </row>
    <row r="198" spans="33:34" ht="12.75">
      <c r="AG198" s="34"/>
      <c r="AH198" s="34"/>
    </row>
    <row r="199" spans="33:34" ht="12.75">
      <c r="AG199" s="34"/>
      <c r="AH199" s="34"/>
    </row>
    <row r="200" spans="33:34" ht="12.75">
      <c r="AG200" s="34"/>
      <c r="AH200" s="34"/>
    </row>
    <row r="201" spans="33:34" ht="12.75">
      <c r="AG201" s="34"/>
      <c r="AH201" s="34"/>
    </row>
    <row r="202" spans="33:34" ht="12.75">
      <c r="AG202" s="34"/>
      <c r="AH202" s="34"/>
    </row>
    <row r="203" spans="33:34" ht="12.75">
      <c r="AG203" s="34"/>
      <c r="AH203" s="34"/>
    </row>
    <row r="204" spans="33:34" ht="12.75">
      <c r="AG204" s="34"/>
      <c r="AH204" s="34"/>
    </row>
    <row r="205" spans="33:34" ht="12.75">
      <c r="AG205" s="34"/>
      <c r="AH205" s="34"/>
    </row>
    <row r="206" spans="33:34" ht="12.75">
      <c r="AG206" s="34"/>
      <c r="AH206" s="34"/>
    </row>
    <row r="207" spans="33:34" ht="12.75">
      <c r="AG207" s="34"/>
      <c r="AH207" s="34"/>
    </row>
    <row r="208" spans="33:34" ht="12.75">
      <c r="AG208" s="34"/>
      <c r="AH208" s="34"/>
    </row>
    <row r="209" spans="33:34" ht="12.75">
      <c r="AG209" s="34"/>
      <c r="AH209" s="34"/>
    </row>
    <row r="210" spans="33:34" ht="12.75">
      <c r="AG210" s="34"/>
      <c r="AH210" s="34"/>
    </row>
    <row r="211" spans="33:34" ht="12.75">
      <c r="AG211" s="34"/>
      <c r="AH211" s="34"/>
    </row>
    <row r="212" spans="33:34" ht="12.75">
      <c r="AG212" s="34"/>
      <c r="AH212" s="34"/>
    </row>
    <row r="213" spans="33:34" ht="12.75">
      <c r="AG213" s="34"/>
      <c r="AH213" s="34"/>
    </row>
    <row r="214" spans="33:34" ht="12.75">
      <c r="AG214" s="34"/>
      <c r="AH214" s="34"/>
    </row>
    <row r="215" spans="33:34" ht="12.75">
      <c r="AG215" s="34"/>
      <c r="AH215" s="34"/>
    </row>
    <row r="216" spans="33:34" ht="12.75">
      <c r="AG216" s="34"/>
      <c r="AH216" s="34"/>
    </row>
    <row r="217" spans="33:34" ht="12.75">
      <c r="AG217" s="34"/>
      <c r="AH217" s="34"/>
    </row>
    <row r="218" spans="33:34" ht="12.75">
      <c r="AG218" s="34"/>
      <c r="AH218" s="34"/>
    </row>
    <row r="219" spans="33:34" ht="12.75">
      <c r="AG219" s="34"/>
      <c r="AH219" s="34"/>
    </row>
    <row r="220" spans="33:34" ht="12.75">
      <c r="AG220" s="34"/>
      <c r="AH220" s="34"/>
    </row>
    <row r="221" spans="33:34" ht="12.75">
      <c r="AG221" s="34"/>
      <c r="AH221" s="34"/>
    </row>
    <row r="222" spans="33:34" ht="12.75">
      <c r="AG222" s="34"/>
      <c r="AH222" s="34"/>
    </row>
    <row r="223" spans="33:34" ht="12.75">
      <c r="AG223" s="34"/>
      <c r="AH223" s="34"/>
    </row>
    <row r="224" spans="33:34" ht="12.75">
      <c r="AG224" s="34"/>
      <c r="AH224" s="34"/>
    </row>
    <row r="225" spans="33:34" ht="12.75">
      <c r="AG225" s="34"/>
      <c r="AH225" s="34"/>
    </row>
    <row r="226" spans="33:34" ht="12.75">
      <c r="AG226" s="34"/>
      <c r="AH226" s="34"/>
    </row>
    <row r="227" spans="33:34" ht="12.75">
      <c r="AG227" s="34"/>
      <c r="AH227" s="34"/>
    </row>
    <row r="228" spans="33:34" ht="12.75">
      <c r="AG228" s="34"/>
      <c r="AH228" s="34"/>
    </row>
    <row r="229" spans="33:34" ht="12.75">
      <c r="AG229" s="34"/>
      <c r="AH229" s="34"/>
    </row>
    <row r="230" spans="33:34" ht="12.75">
      <c r="AG230" s="34"/>
      <c r="AH230" s="34"/>
    </row>
    <row r="231" spans="33:34" ht="12.75">
      <c r="AG231" s="34"/>
      <c r="AH231" s="34"/>
    </row>
    <row r="232" spans="33:34" ht="12.75">
      <c r="AG232" s="34"/>
      <c r="AH232" s="34"/>
    </row>
    <row r="233" spans="33:34" ht="12.75">
      <c r="AG233" s="34"/>
      <c r="AH233" s="34"/>
    </row>
    <row r="234" spans="33:34" ht="12.75">
      <c r="AG234" s="34"/>
      <c r="AH234" s="34"/>
    </row>
    <row r="235" spans="33:34" ht="12.75">
      <c r="AG235" s="34"/>
      <c r="AH235" s="34"/>
    </row>
  </sheetData>
  <sheetProtection password="CAF5" sheet="1"/>
  <mergeCells count="37">
    <mergeCell ref="Q7:R7"/>
    <mergeCell ref="T7:U7"/>
    <mergeCell ref="B7:C7"/>
    <mergeCell ref="E7:F7"/>
    <mergeCell ref="H7:I7"/>
    <mergeCell ref="K7:L7"/>
    <mergeCell ref="N7:O7"/>
    <mergeCell ref="A1:AL1"/>
    <mergeCell ref="A3:AL3"/>
    <mergeCell ref="A4:AL4"/>
    <mergeCell ref="B6:C6"/>
    <mergeCell ref="H6:I6"/>
    <mergeCell ref="B8:C8"/>
    <mergeCell ref="E8:F8"/>
    <mergeCell ref="H8:I8"/>
    <mergeCell ref="K8:L8"/>
    <mergeCell ref="W8:X8"/>
    <mergeCell ref="AI6:AJ6"/>
    <mergeCell ref="AC6:AD6"/>
    <mergeCell ref="AL8:AM8"/>
    <mergeCell ref="Z8:AA8"/>
    <mergeCell ref="AC8:AD8"/>
    <mergeCell ref="AF8:AG8"/>
    <mergeCell ref="AI8:AJ8"/>
    <mergeCell ref="AL7:AM7"/>
    <mergeCell ref="AI7:AJ7"/>
    <mergeCell ref="Z7:AA7"/>
    <mergeCell ref="K6:L6"/>
    <mergeCell ref="N6:O6"/>
    <mergeCell ref="N8:O8"/>
    <mergeCell ref="Q8:R8"/>
    <mergeCell ref="W7:X7"/>
    <mergeCell ref="AF7:AG7"/>
    <mergeCell ref="Q6:R6"/>
    <mergeCell ref="W6:X6"/>
    <mergeCell ref="T8:U8"/>
    <mergeCell ref="AC7:AD7"/>
  </mergeCells>
  <printOptions horizontalCentered="1"/>
  <pageMargins left="0.2" right="0.25" top="0.87" bottom="0.88" header="0.67" footer="0.5"/>
  <pageSetup fitToHeight="1" fitToWidth="1" horizontalDpi="600" verticalDpi="600" orientation="landscape" scale="65" r:id="rId1"/>
  <headerFooter scaleWithDoc="0" alignWithMargins="0">
    <oddFooter>&amp;L&amp;"Arial,Italic"MSDE - LFRO   10 / 2011&amp;C- 4 -&amp;R&amp;"Arial,Italic"Selected Financial Data - Part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zoomScale="85" zoomScaleNormal="85" zoomScalePageLayoutView="0" workbookViewId="0" topLeftCell="A1">
      <selection activeCell="C10" sqref="C10:Y10"/>
    </sheetView>
  </sheetViews>
  <sheetFormatPr defaultColWidth="9.140625" defaultRowHeight="12.75"/>
  <cols>
    <col min="1" max="1" width="14.140625" style="10" bestFit="1" customWidth="1"/>
    <col min="2" max="2" width="9.8515625" style="10" bestFit="1" customWidth="1"/>
    <col min="3" max="3" width="8.00390625" style="10" customWidth="1"/>
    <col min="4" max="4" width="2.421875" style="10" customWidth="1"/>
    <col min="5" max="5" width="8.00390625" style="10" customWidth="1"/>
    <col min="6" max="6" width="1.421875" style="10" customWidth="1"/>
    <col min="7" max="7" width="9.28125" style="10" customWidth="1"/>
    <col min="8" max="8" width="2.00390625" style="10" customWidth="1"/>
    <col min="9" max="9" width="9.7109375" style="10" customWidth="1"/>
    <col min="10" max="10" width="3.57421875" style="10" customWidth="1"/>
    <col min="11" max="11" width="9.421875" style="10" customWidth="1"/>
    <col min="12" max="12" width="2.7109375" style="10" customWidth="1"/>
    <col min="13" max="13" width="8.7109375" style="10" customWidth="1"/>
    <col min="14" max="14" width="2.140625" style="10" customWidth="1"/>
    <col min="15" max="15" width="8.28125" style="10" customWidth="1"/>
    <col min="16" max="16" width="2.28125" style="10" customWidth="1"/>
    <col min="17" max="17" width="9.421875" style="10" customWidth="1"/>
    <col min="18" max="18" width="1.421875" style="10" customWidth="1"/>
    <col min="19" max="19" width="8.28125" style="10" customWidth="1"/>
    <col min="20" max="20" width="2.00390625" style="10" customWidth="1"/>
    <col min="21" max="21" width="7.8515625" style="10" customWidth="1"/>
    <col min="22" max="22" width="1.57421875" style="10" customWidth="1"/>
    <col min="23" max="23" width="7.8515625" style="10" customWidth="1"/>
    <col min="24" max="24" width="1.8515625" style="10" customWidth="1"/>
    <col min="25" max="25" width="7.8515625" style="10" customWidth="1"/>
    <col min="26" max="26" width="0.85546875" style="10" customWidth="1"/>
    <col min="27" max="16384" width="9.140625" style="10" customWidth="1"/>
  </cols>
  <sheetData>
    <row r="1" spans="1:25" ht="12.75">
      <c r="A1" s="228" t="s">
        <v>117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</row>
    <row r="3" spans="1:25" ht="12.75">
      <c r="A3" s="229" t="s">
        <v>204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</row>
    <row r="5" spans="1:26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7:12" ht="15" customHeight="1" thickTop="1">
      <c r="G6" s="227" t="s">
        <v>112</v>
      </c>
      <c r="H6" s="227"/>
      <c r="I6" s="227"/>
      <c r="J6" s="227"/>
      <c r="K6" s="227"/>
      <c r="L6" s="85"/>
    </row>
    <row r="7" spans="1:25" ht="12.75">
      <c r="A7" s="3" t="s">
        <v>114</v>
      </c>
      <c r="C7" s="49"/>
      <c r="D7" s="49"/>
      <c r="E7" s="228" t="s">
        <v>26</v>
      </c>
      <c r="F7" s="228"/>
      <c r="G7" s="49"/>
      <c r="H7" s="49"/>
      <c r="I7" s="231" t="s">
        <v>30</v>
      </c>
      <c r="J7" s="231"/>
      <c r="K7" s="228" t="s">
        <v>32</v>
      </c>
      <c r="L7" s="228"/>
      <c r="M7" s="49"/>
      <c r="N7" s="49"/>
      <c r="O7" s="228" t="s">
        <v>36</v>
      </c>
      <c r="P7" s="228"/>
      <c r="Q7" s="49"/>
      <c r="R7" s="49"/>
      <c r="S7" s="228" t="s">
        <v>36</v>
      </c>
      <c r="T7" s="228"/>
      <c r="U7" s="49"/>
      <c r="V7" s="49"/>
      <c r="W7" s="228" t="s">
        <v>45</v>
      </c>
      <c r="X7" s="228"/>
      <c r="Y7" s="49"/>
    </row>
    <row r="8" spans="1:26" ht="12.75">
      <c r="A8" t="s">
        <v>35</v>
      </c>
      <c r="B8" s="49" t="s">
        <v>77</v>
      </c>
      <c r="C8" s="228" t="s">
        <v>24</v>
      </c>
      <c r="D8" s="228"/>
      <c r="E8" s="228" t="s">
        <v>24</v>
      </c>
      <c r="F8" s="228"/>
      <c r="G8" s="228" t="s">
        <v>29</v>
      </c>
      <c r="H8" s="228"/>
      <c r="I8" s="228" t="s">
        <v>27</v>
      </c>
      <c r="J8" s="228"/>
      <c r="K8" s="228" t="s">
        <v>27</v>
      </c>
      <c r="L8" s="228"/>
      <c r="M8" s="228" t="s">
        <v>34</v>
      </c>
      <c r="N8" s="228"/>
      <c r="O8" s="228" t="s">
        <v>38</v>
      </c>
      <c r="P8" s="228"/>
      <c r="Q8" s="228" t="s">
        <v>40</v>
      </c>
      <c r="R8" s="228"/>
      <c r="S8" s="228" t="s">
        <v>41</v>
      </c>
      <c r="T8" s="228"/>
      <c r="U8" s="228" t="s">
        <v>113</v>
      </c>
      <c r="V8" s="228"/>
      <c r="W8" s="228" t="s">
        <v>46</v>
      </c>
      <c r="X8" s="228"/>
      <c r="Y8" s="228" t="s">
        <v>47</v>
      </c>
      <c r="Z8" s="228"/>
    </row>
    <row r="9" spans="1:26" ht="12.75">
      <c r="A9" s="8" t="s">
        <v>115</v>
      </c>
      <c r="B9" s="48" t="s">
        <v>116</v>
      </c>
      <c r="C9" s="227" t="s">
        <v>25</v>
      </c>
      <c r="D9" s="227"/>
      <c r="E9" s="227" t="s">
        <v>25</v>
      </c>
      <c r="F9" s="227"/>
      <c r="G9" s="227" t="s">
        <v>28</v>
      </c>
      <c r="H9" s="227"/>
      <c r="I9" s="227" t="s">
        <v>31</v>
      </c>
      <c r="J9" s="227"/>
      <c r="K9" s="227" t="s">
        <v>33</v>
      </c>
      <c r="L9" s="227"/>
      <c r="M9" s="227" t="s">
        <v>35</v>
      </c>
      <c r="N9" s="227"/>
      <c r="O9" s="227" t="s">
        <v>39</v>
      </c>
      <c r="P9" s="227"/>
      <c r="Q9" s="227" t="s">
        <v>39</v>
      </c>
      <c r="R9" s="227"/>
      <c r="S9" s="227" t="s">
        <v>42</v>
      </c>
      <c r="T9" s="227"/>
      <c r="U9" s="227" t="s">
        <v>44</v>
      </c>
      <c r="V9" s="227"/>
      <c r="W9" s="227" t="s">
        <v>44</v>
      </c>
      <c r="X9" s="227"/>
      <c r="Y9" s="227" t="s">
        <v>48</v>
      </c>
      <c r="Z9" s="227"/>
    </row>
    <row r="10" spans="1:25" s="50" customFormat="1" ht="12.75">
      <c r="A10" s="75" t="s">
        <v>76</v>
      </c>
      <c r="B10" s="50">
        <f>SUM(C10:Y10)</f>
        <v>951.0043100162575</v>
      </c>
      <c r="C10" s="21">
        <f>Tbl5a!C10/Tbl11!C9</f>
        <v>39.202308644523995</v>
      </c>
      <c r="D10" s="21"/>
      <c r="E10" s="21">
        <f>Tbl5a!D10/Tbl11!C9</f>
        <v>22.234928350647845</v>
      </c>
      <c r="F10" s="21"/>
      <c r="G10" s="21">
        <f>Tbl5a!E10/Tbl11!C9</f>
        <v>237.98006447251998</v>
      </c>
      <c r="H10" s="21"/>
      <c r="I10" s="21">
        <f>Tbl5a!F10/Tbl11!C9</f>
        <v>78.80939311798338</v>
      </c>
      <c r="J10" s="21"/>
      <c r="K10" s="21">
        <f>Tbl5a!G10/Tbl11!C9</f>
        <v>57.17913614725694</v>
      </c>
      <c r="L10" s="21"/>
      <c r="M10" s="21">
        <f>Tbl5a!H10/Tbl11!C9</f>
        <v>252.99672713389756</v>
      </c>
      <c r="N10" s="21"/>
      <c r="O10" s="21">
        <f>Tbl5a!I10/Tbl11!C9</f>
        <v>5.736557318934576</v>
      </c>
      <c r="P10" s="21"/>
      <c r="Q10" s="21">
        <f>Tbl5a!J10/Tbl11!C9</f>
        <v>2.246574741358737</v>
      </c>
      <c r="R10" s="21"/>
      <c r="S10" s="21">
        <f>Tbl5a!K10/Tbl11!C9</f>
        <v>10.656545103720816</v>
      </c>
      <c r="T10" s="21"/>
      <c r="U10" s="21">
        <f>Tbl5a!L10/Tbl11!C9</f>
        <v>87.41902536834371</v>
      </c>
      <c r="V10" s="21"/>
      <c r="W10" s="21">
        <f>Tbl5a!M10/Tbl11!C9</f>
        <v>0.5451206831393008</v>
      </c>
      <c r="X10" s="21"/>
      <c r="Y10" s="21">
        <f>Tbl5a!N10/Tbl11!C9</f>
        <v>155.99792893393064</v>
      </c>
    </row>
    <row r="11" ht="12.75">
      <c r="A11" s="3"/>
    </row>
    <row r="12" spans="1:25" ht="12.75">
      <c r="A12" s="3" t="s">
        <v>52</v>
      </c>
      <c r="B12" s="10">
        <f>SUM(C12:Y12)</f>
        <v>1172.8067746917914</v>
      </c>
      <c r="C12" s="10">
        <f>Tbl5a!C12/Tbl11!C11</f>
        <v>1.9510112611980117</v>
      </c>
      <c r="E12" s="10">
        <f>Tbl5a!D12/Tbl11!C11</f>
        <v>39.06968800022466</v>
      </c>
      <c r="G12" s="10">
        <f>Tbl5a!E12/Tbl11!C11</f>
        <v>308.71586172035165</v>
      </c>
      <c r="I12" s="10">
        <f>Tbl5a!F12/Tbl11!C11</f>
        <v>28.0886326490494</v>
      </c>
      <c r="K12" s="10">
        <f>Tbl5a!G12/Tbl11!C11</f>
        <v>31.640534696284643</v>
      </c>
      <c r="M12" s="10">
        <f>Tbl5a!H12/Tbl11!C11</f>
        <v>492.5592271616725</v>
      </c>
      <c r="O12" s="10">
        <f>Tbl5a!I12/Tbl11!C11</f>
        <v>0</v>
      </c>
      <c r="Q12" s="10">
        <f>Tbl5a!J12/Tbl11!C11</f>
        <v>47.6560903142464</v>
      </c>
      <c r="S12" s="10">
        <f>Tbl5a!K12/Tbl11!C11</f>
        <v>7.688750596759245</v>
      </c>
      <c r="U12" s="10">
        <f>Tbl5a!L12/Tbl11!C11</f>
        <v>0</v>
      </c>
      <c r="W12" s="10">
        <f>Tbl5a!M12/Tbl11!C11</f>
        <v>0</v>
      </c>
      <c r="Y12" s="10">
        <f>Tbl5a!N12/Tbl11!C11</f>
        <v>215.43697829200485</v>
      </c>
    </row>
    <row r="13" spans="1:25" ht="12.75">
      <c r="A13" s="3" t="s">
        <v>53</v>
      </c>
      <c r="B13" s="10">
        <f aca="true" t="shared" si="0" ref="B13:B39">SUM(C13:Y13)</f>
        <v>718.0726957857797</v>
      </c>
      <c r="C13" s="10">
        <f>Tbl5a!C13/Tbl11!C12</f>
        <v>17.459297499448297</v>
      </c>
      <c r="E13" s="10">
        <f>Tbl5a!D13/Tbl11!C12</f>
        <v>16.61360160787847</v>
      </c>
      <c r="G13" s="10">
        <f>Tbl5a!E13/Tbl11!C12</f>
        <v>209.84851770297254</v>
      </c>
      <c r="I13" s="10">
        <f>Tbl5a!F13/Tbl11!C12</f>
        <v>38.2111954221444</v>
      </c>
      <c r="K13" s="10">
        <f>Tbl5a!G13/Tbl11!C12</f>
        <v>20.957955697086955</v>
      </c>
      <c r="M13" s="10">
        <f>Tbl5a!H13/Tbl11!C12</f>
        <v>239.42960341900041</v>
      </c>
      <c r="O13" s="10">
        <f>Tbl5a!I13/Tbl11!C12</f>
        <v>3.0280662071011055</v>
      </c>
      <c r="Q13" s="10">
        <f>Tbl5a!J13/Tbl11!C12</f>
        <v>0</v>
      </c>
      <c r="S13" s="10">
        <f>Tbl5a!K13/Tbl11!C12</f>
        <v>2.3823438796595515</v>
      </c>
      <c r="U13" s="10">
        <f>Tbl5a!L13/Tbl11!C12</f>
        <v>1.9430194427833836</v>
      </c>
      <c r="W13" s="10">
        <f>Tbl5a!M13/Tbl11!C12</f>
        <v>0.8547394101861597</v>
      </c>
      <c r="Y13" s="10">
        <f>Tbl5a!N13/Tbl11!C12</f>
        <v>167.34435549751848</v>
      </c>
    </row>
    <row r="14" spans="1:25" ht="12.75">
      <c r="A14" s="3" t="s">
        <v>75</v>
      </c>
      <c r="B14" s="10">
        <f t="shared" si="0"/>
        <v>2038.818504821494</v>
      </c>
      <c r="C14" s="10">
        <f>Tbl5a!C14/Tbl11!C13</f>
        <v>246.28775394065335</v>
      </c>
      <c r="E14" s="10">
        <f>Tbl5a!D14/Tbl11!C13</f>
        <v>79.65865030785439</v>
      </c>
      <c r="G14" s="10">
        <f>Tbl5a!E14/Tbl11!C13</f>
        <v>606.7912057087448</v>
      </c>
      <c r="I14" s="10">
        <f>Tbl5a!F14/Tbl11!C13</f>
        <v>222.28466015216614</v>
      </c>
      <c r="K14" s="10">
        <f>Tbl5a!G14/Tbl11!C13</f>
        <v>242.51252381686115</v>
      </c>
      <c r="M14" s="10">
        <f>Tbl5a!H14/Tbl11!C13</f>
        <v>305.9014002412579</v>
      </c>
      <c r="O14" s="10">
        <f>Tbl5a!I14/Tbl11!C13</f>
        <v>10.116663382978027</v>
      </c>
      <c r="Q14" s="10">
        <f>Tbl5a!J14/Tbl11!C13</f>
        <v>0.9407815099322933</v>
      </c>
      <c r="S14" s="10">
        <f>Tbl5a!K14/Tbl11!C13</f>
        <v>21.265602500987004</v>
      </c>
      <c r="U14" s="10">
        <f>Tbl5a!L14/Tbl11!C13</f>
        <v>0.2397023021178985</v>
      </c>
      <c r="W14" s="10">
        <f>Tbl5a!M14/Tbl11!C13</f>
        <v>1.0078820469100178</v>
      </c>
      <c r="Y14" s="10">
        <f>Tbl5a!N14/Tbl11!C13</f>
        <v>301.8116789110308</v>
      </c>
    </row>
    <row r="15" spans="1:25" ht="12.75">
      <c r="A15" s="3" t="s">
        <v>54</v>
      </c>
      <c r="B15" s="10">
        <f t="shared" si="0"/>
        <v>867.6946777013018</v>
      </c>
      <c r="C15" s="10">
        <f>Tbl5a!C15/Tbl11!C14</f>
        <v>43.11567574815557</v>
      </c>
      <c r="E15" s="10">
        <f>Tbl5a!D15/Tbl11!C14</f>
        <v>2.670491914802994</v>
      </c>
      <c r="G15" s="10">
        <f>Tbl5a!E15/Tbl11!C14</f>
        <v>173.99152506110354</v>
      </c>
      <c r="I15" s="10">
        <f>Tbl5a!F15/Tbl11!C14</f>
        <v>183.36923740536216</v>
      </c>
      <c r="K15" s="10">
        <f>Tbl5a!G15/Tbl11!C14</f>
        <v>45.54893444586748</v>
      </c>
      <c r="M15" s="10">
        <f>Tbl5a!H15/Tbl11!C14</f>
        <v>255.88400056790118</v>
      </c>
      <c r="O15" s="10">
        <f>Tbl5a!I15/Tbl11!C14</f>
        <v>6.718370320854296</v>
      </c>
      <c r="Q15" s="10">
        <f>Tbl5a!J15/Tbl11!C14</f>
        <v>3.4921206671655516</v>
      </c>
      <c r="S15" s="10">
        <f>Tbl5a!K15/Tbl11!C14</f>
        <v>6.969740234515571</v>
      </c>
      <c r="U15" s="10">
        <f>Tbl5a!L15/Tbl11!C14</f>
        <v>1.0141103719851203</v>
      </c>
      <c r="W15" s="10">
        <f>Tbl5a!M15/Tbl11!C14</f>
        <v>0</v>
      </c>
      <c r="Y15" s="10">
        <f>Tbl5a!N15/Tbl11!C14</f>
        <v>144.92047096358826</v>
      </c>
    </row>
    <row r="16" spans="1:25" ht="12.75">
      <c r="A16" s="3" t="s">
        <v>55</v>
      </c>
      <c r="B16" s="10">
        <f t="shared" si="0"/>
        <v>530.7907318428161</v>
      </c>
      <c r="C16" s="10">
        <f>Tbl5a!C16/Tbl11!C15</f>
        <v>10.916850765057358</v>
      </c>
      <c r="E16" s="10">
        <f>Tbl5a!D16/Tbl11!C15</f>
        <v>3.6845280521030954</v>
      </c>
      <c r="G16" s="10">
        <f>Tbl5a!E16/Tbl11!C15</f>
        <v>123.58012860292074</v>
      </c>
      <c r="I16" s="10">
        <f>Tbl5a!F16/Tbl11!C15</f>
        <v>53.02715850191781</v>
      </c>
      <c r="K16" s="10">
        <f>Tbl5a!G16/Tbl11!C15</f>
        <v>17.97435033657796</v>
      </c>
      <c r="M16" s="10">
        <f>Tbl5a!H16/Tbl11!C15</f>
        <v>189.8134158377807</v>
      </c>
      <c r="O16" s="10">
        <f>Tbl5a!I16/Tbl11!C15</f>
        <v>0</v>
      </c>
      <c r="Q16" s="10">
        <f>Tbl5a!J16/Tbl11!C15</f>
        <v>9.752474837916585</v>
      </c>
      <c r="S16" s="10">
        <f>Tbl5a!K16/Tbl11!C15</f>
        <v>4.278916449471938</v>
      </c>
      <c r="U16" s="10">
        <f>Tbl5a!L16/Tbl11!C15</f>
        <v>0</v>
      </c>
      <c r="W16" s="10">
        <f>Tbl5a!M16/Tbl11!C15</f>
        <v>0</v>
      </c>
      <c r="Y16" s="10">
        <f>Tbl5a!N16/Tbl11!C15</f>
        <v>117.76290845906986</v>
      </c>
    </row>
    <row r="17" ht="12.75">
      <c r="A17" s="3"/>
    </row>
    <row r="18" spans="1:25" ht="12.75">
      <c r="A18" s="3" t="s">
        <v>56</v>
      </c>
      <c r="B18" s="10">
        <f t="shared" si="0"/>
        <v>1124.6367576617215</v>
      </c>
      <c r="C18" s="10">
        <f>Tbl5a!C18/Tbl11!C17</f>
        <v>26.88963214435195</v>
      </c>
      <c r="E18" s="10">
        <f>Tbl5a!D18/Tbl11!C17</f>
        <v>14.621241687206437</v>
      </c>
      <c r="G18" s="10">
        <f>Tbl5a!E18/Tbl11!C17</f>
        <v>275.95720597125984</v>
      </c>
      <c r="I18" s="10">
        <f>Tbl5a!F18/Tbl11!C17</f>
        <v>33.83892108077943</v>
      </c>
      <c r="K18" s="10">
        <f>Tbl5a!G18/Tbl11!C17</f>
        <v>109.6700497604985</v>
      </c>
      <c r="M18" s="10">
        <f>Tbl5a!H18/Tbl11!C17</f>
        <v>284.5731962981909</v>
      </c>
      <c r="O18" s="10">
        <f>Tbl5a!I18/Tbl11!C17</f>
        <v>11.797775194158955</v>
      </c>
      <c r="Q18" s="10">
        <f>Tbl5a!J18/Tbl11!C17</f>
        <v>0</v>
      </c>
      <c r="S18" s="10">
        <f>Tbl5a!K18/Tbl11!C17</f>
        <v>21.380473422313166</v>
      </c>
      <c r="U18" s="10">
        <f>Tbl5a!L18/Tbl11!C17</f>
        <v>207.7213412082035</v>
      </c>
      <c r="W18" s="10">
        <f>Tbl5a!M18/Tbl11!C17</f>
        <v>0</v>
      </c>
      <c r="Y18" s="10">
        <f>Tbl5a!N18/Tbl11!C17</f>
        <v>138.18692089475886</v>
      </c>
    </row>
    <row r="19" spans="1:25" ht="12.75">
      <c r="A19" s="3" t="s">
        <v>57</v>
      </c>
      <c r="B19" s="10">
        <f t="shared" si="0"/>
        <v>541.6652649321777</v>
      </c>
      <c r="C19" s="10">
        <f>Tbl5a!C19/Tbl11!C18</f>
        <v>12.520947914471916</v>
      </c>
      <c r="E19" s="10">
        <f>Tbl5a!D19/Tbl11!C18</f>
        <v>10.827618625534916</v>
      </c>
      <c r="G19" s="10">
        <f>Tbl5a!E19/Tbl11!C18</f>
        <v>79.65477844215665</v>
      </c>
      <c r="I19" s="10">
        <f>Tbl5a!F19/Tbl11!C18</f>
        <v>55.80740923720749</v>
      </c>
      <c r="K19" s="10">
        <f>Tbl5a!G19/Tbl11!C18</f>
        <v>18.755107200720726</v>
      </c>
      <c r="M19" s="10">
        <f>Tbl5a!H19/Tbl11!C18</f>
        <v>242.59996113020296</v>
      </c>
      <c r="O19" s="10">
        <f>Tbl5a!I19/Tbl11!C18</f>
        <v>4.145115846526057</v>
      </c>
      <c r="Q19" s="10">
        <f>Tbl5a!J19/Tbl11!C18</f>
        <v>0.01675905811579567</v>
      </c>
      <c r="S19" s="10">
        <f>Tbl5a!K19/Tbl11!C18</f>
        <v>0.9209083181365747</v>
      </c>
      <c r="U19" s="10">
        <f>Tbl5a!L19/Tbl11!C18</f>
        <v>34.42849265106547</v>
      </c>
      <c r="W19" s="10">
        <f>Tbl5a!M19/Tbl11!C18</f>
        <v>1.3232564898030355</v>
      </c>
      <c r="Y19" s="10">
        <f>Tbl5a!N19/Tbl11!C18</f>
        <v>80.66491001823613</v>
      </c>
    </row>
    <row r="20" spans="1:25" ht="12.75">
      <c r="A20" s="3" t="s">
        <v>58</v>
      </c>
      <c r="B20" s="10">
        <f t="shared" si="0"/>
        <v>800.534562250732</v>
      </c>
      <c r="C20" s="10">
        <f>Tbl5a!C20/Tbl11!C19</f>
        <v>48.993209342350895</v>
      </c>
      <c r="E20" s="10">
        <f>Tbl5a!D20/Tbl11!C19</f>
        <v>12.303434781452312</v>
      </c>
      <c r="G20" s="10">
        <f>Tbl5a!E20/Tbl11!C19</f>
        <v>207.83991525348253</v>
      </c>
      <c r="I20" s="10">
        <f>Tbl5a!F20/Tbl11!C19</f>
        <v>50.10580175298756</v>
      </c>
      <c r="K20" s="10">
        <f>Tbl5a!G20/Tbl11!C19</f>
        <v>50.99114474142367</v>
      </c>
      <c r="M20" s="10">
        <f>Tbl5a!H20/Tbl11!C19</f>
        <v>275.5113838603209</v>
      </c>
      <c r="O20" s="10">
        <f>Tbl5a!I20/Tbl11!C19</f>
        <v>0.14721212904881734</v>
      </c>
      <c r="Q20" s="10">
        <f>Tbl5a!J20/Tbl11!C19</f>
        <v>0</v>
      </c>
      <c r="S20" s="10">
        <f>Tbl5a!K20/Tbl11!C19</f>
        <v>7.791718088934013</v>
      </c>
      <c r="U20" s="10">
        <f>Tbl5a!L20/Tbl11!C19</f>
        <v>0.6325201462700027</v>
      </c>
      <c r="W20" s="10">
        <f>Tbl5a!M20/Tbl11!C19</f>
        <v>1.136387195915795</v>
      </c>
      <c r="Y20" s="10">
        <f>Tbl5a!N20/Tbl11!C19</f>
        <v>145.08183495854558</v>
      </c>
    </row>
    <row r="21" spans="1:25" ht="12.75">
      <c r="A21" s="3" t="s">
        <v>59</v>
      </c>
      <c r="B21" s="10">
        <f t="shared" si="0"/>
        <v>666.5119830258487</v>
      </c>
      <c r="C21" s="10">
        <f>Tbl5a!C21/Tbl11!C20</f>
        <v>20.045669771698897</v>
      </c>
      <c r="E21" s="10">
        <f>Tbl5a!D21/Tbl11!C20</f>
        <v>26.40790607856049</v>
      </c>
      <c r="G21" s="10">
        <f>Tbl5a!E21/Tbl11!C20</f>
        <v>172.97864798396785</v>
      </c>
      <c r="I21" s="10">
        <f>Tbl5a!F21/Tbl11!C20</f>
        <v>49.950678405403174</v>
      </c>
      <c r="K21" s="10">
        <f>Tbl5a!G21/Tbl11!C20</f>
        <v>28.52354291747092</v>
      </c>
      <c r="M21" s="10">
        <f>Tbl5a!H21/Tbl11!C20</f>
        <v>242.4525663424384</v>
      </c>
      <c r="O21" s="10">
        <f>Tbl5a!I21/Tbl11!C20</f>
        <v>0</v>
      </c>
      <c r="Q21" s="10">
        <f>Tbl5a!J21/Tbl11!C20</f>
        <v>1.1432103678543404</v>
      </c>
      <c r="S21" s="10">
        <f>Tbl5a!K21/Tbl11!C20</f>
        <v>15.399070547657665</v>
      </c>
      <c r="U21" s="10">
        <f>Tbl5a!L21/Tbl11!C20</f>
        <v>0.33587456836780993</v>
      </c>
      <c r="W21" s="10">
        <f>Tbl5a!M21/Tbl11!C20</f>
        <v>0</v>
      </c>
      <c r="Y21" s="10">
        <f>Tbl5a!N21/Tbl11!C20</f>
        <v>109.2748160424293</v>
      </c>
    </row>
    <row r="22" spans="1:25" ht="12.75">
      <c r="A22" s="3" t="s">
        <v>60</v>
      </c>
      <c r="B22" s="10">
        <f t="shared" si="0"/>
        <v>1268.3914457617334</v>
      </c>
      <c r="C22" s="10">
        <f>Tbl5a!C22/Tbl11!C21</f>
        <v>20.602770747302518</v>
      </c>
      <c r="E22" s="10">
        <f>Tbl5a!D22/Tbl11!C21</f>
        <v>8.822343590426712</v>
      </c>
      <c r="G22" s="10">
        <f>Tbl5a!E22/Tbl11!C21</f>
        <v>382.7672217041872</v>
      </c>
      <c r="I22" s="10">
        <f>Tbl5a!F22/Tbl11!C21</f>
        <v>56.040468895697344</v>
      </c>
      <c r="K22" s="10">
        <f>Tbl5a!G22/Tbl11!C21</f>
        <v>35.79627680831224</v>
      </c>
      <c r="M22" s="10">
        <f>Tbl5a!H22/Tbl11!C21</f>
        <v>318.8326228853071</v>
      </c>
      <c r="O22" s="10">
        <f>Tbl5a!I22/Tbl11!C21</f>
        <v>0</v>
      </c>
      <c r="Q22" s="10">
        <f>Tbl5a!J22/Tbl11!C21</f>
        <v>0</v>
      </c>
      <c r="S22" s="10">
        <f>Tbl5a!K22/Tbl11!C21</f>
        <v>2.4992451489720704</v>
      </c>
      <c r="U22" s="10">
        <f>Tbl5a!L22/Tbl11!C21</f>
        <v>1.7250566138270949</v>
      </c>
      <c r="W22" s="10">
        <f>Tbl5a!M22/Tbl11!C21</f>
        <v>0</v>
      </c>
      <c r="Y22" s="10">
        <f>Tbl5a!N22/Tbl11!C21</f>
        <v>441.30543936770124</v>
      </c>
    </row>
    <row r="23" ht="12.75">
      <c r="A23" s="3"/>
    </row>
    <row r="24" spans="1:25" ht="12.75">
      <c r="A24" s="3" t="s">
        <v>61</v>
      </c>
      <c r="B24" s="10">
        <f t="shared" si="0"/>
        <v>609.3295197902073</v>
      </c>
      <c r="C24" s="10">
        <f>Tbl5a!C24/Tbl11!C23</f>
        <v>3.1380520892017607</v>
      </c>
      <c r="E24" s="10">
        <f>Tbl5a!D24/Tbl11!C23</f>
        <v>10.517347279625481</v>
      </c>
      <c r="G24" s="10">
        <f>Tbl5a!E24/Tbl11!C23</f>
        <v>200.94167634697547</v>
      </c>
      <c r="I24" s="10">
        <f>Tbl5a!F24/Tbl11!C23</f>
        <v>72.45916571525433</v>
      </c>
      <c r="K24" s="10">
        <f>Tbl5a!G24/Tbl11!C23</f>
        <v>8.135332711799341</v>
      </c>
      <c r="M24" s="10">
        <f>Tbl5a!H24/Tbl11!C23</f>
        <v>210.2251404683441</v>
      </c>
      <c r="O24" s="10">
        <f>Tbl5a!I24/Tbl11!C23</f>
        <v>2.9763449812791967</v>
      </c>
      <c r="Q24" s="10">
        <f>Tbl5a!J24/Tbl11!C23</f>
        <v>0</v>
      </c>
      <c r="S24" s="10">
        <f>Tbl5a!K24/Tbl11!C23</f>
        <v>9.738114159508223</v>
      </c>
      <c r="U24" s="10">
        <f>Tbl5a!L25/Tbl11!C23</f>
        <v>0.001956834962782744</v>
      </c>
      <c r="W24" s="10">
        <f>Tbl5a!M24/Tbl11!C23</f>
        <v>0</v>
      </c>
      <c r="Y24" s="10">
        <f>Tbl5a!N24/Tbl11!C23</f>
        <v>91.19638920325657</v>
      </c>
    </row>
    <row r="25" spans="1:25" ht="12.75">
      <c r="A25" s="3" t="s">
        <v>62</v>
      </c>
      <c r="B25" s="10">
        <f t="shared" si="0"/>
        <v>1162.3220511269799</v>
      </c>
      <c r="C25" s="10">
        <f>Tbl5a!C25/Tbl11!C24</f>
        <v>29.498408969319172</v>
      </c>
      <c r="E25" s="10">
        <f>Tbl5a!D25/Tbl11!C24</f>
        <v>21.146847014491403</v>
      </c>
      <c r="G25" s="10">
        <f>Tbl5a!E25/Tbl11!C24</f>
        <v>454.3971366099881</v>
      </c>
      <c r="I25" s="10">
        <f>Tbl5a!F25/Tbl11!C24</f>
        <v>24.431932264892648</v>
      </c>
      <c r="K25" s="10">
        <f>Tbl5a!G25/Tbl11!C24</f>
        <v>37.346663255099905</v>
      </c>
      <c r="M25" s="10">
        <f>Tbl5a!H25/Tbl11!C24</f>
        <v>276.1375357632993</v>
      </c>
      <c r="O25" s="10">
        <f>Tbl5a!I25/Tbl11!C24</f>
        <v>28.518957456211762</v>
      </c>
      <c r="Q25" s="10">
        <f>Tbl5a!J25/Tbl11!C24</f>
        <v>32.36252936661161</v>
      </c>
      <c r="S25" s="10">
        <f>Tbl5a!K25/Tbl11!C24</f>
        <v>40.189642018096805</v>
      </c>
      <c r="U25" s="10">
        <f>Tbl5a!L26/Tbl11!C24</f>
        <v>0</v>
      </c>
      <c r="W25" s="10">
        <f>Tbl5a!M25/Tbl11!C24</f>
        <v>0</v>
      </c>
      <c r="Y25" s="10">
        <f>Tbl5a!N25/Tbl11!C24</f>
        <v>218.29239840896932</v>
      </c>
    </row>
    <row r="26" spans="1:25" ht="12.75">
      <c r="A26" s="3" t="s">
        <v>63</v>
      </c>
      <c r="B26" s="10">
        <f t="shared" si="0"/>
        <v>635.8272021719629</v>
      </c>
      <c r="C26" s="10">
        <f>Tbl5a!C26/Tbl11!C25</f>
        <v>10.62992438582935</v>
      </c>
      <c r="E26" s="10">
        <f>Tbl5a!D26/Tbl11!C25</f>
        <v>9.62923177454738</v>
      </c>
      <c r="G26" s="10">
        <f>Tbl5a!E26/Tbl11!C25</f>
        <v>105.67242546195698</v>
      </c>
      <c r="I26" s="10">
        <f>Tbl5a!F26/Tbl11!C25</f>
        <v>20.851147177952612</v>
      </c>
      <c r="K26" s="10">
        <f>Tbl5a!G26/Tbl11!C25</f>
        <v>20.738050316096277</v>
      </c>
      <c r="M26" s="10">
        <f>Tbl5a!H26/Tbl11!C25</f>
        <v>292.93067871238117</v>
      </c>
      <c r="O26" s="10">
        <f>Tbl5a!I26/Tbl11!C25</f>
        <v>0</v>
      </c>
      <c r="Q26" s="10">
        <f>Tbl5a!J26/Tbl11!C25</f>
        <v>0</v>
      </c>
      <c r="S26" s="10">
        <f>Tbl5a!K26/Tbl11!C25</f>
        <v>7.696908531747061</v>
      </c>
      <c r="U26" s="10">
        <f>Tbl5a!L26/Tbl11!C25</f>
        <v>0</v>
      </c>
      <c r="W26" s="10">
        <f>Tbl5a!M26/Tbl11!C25</f>
        <v>3.5558494666037412</v>
      </c>
      <c r="Y26" s="10">
        <f>Tbl5a!N26/Tbl11!C25</f>
        <v>164.12298634484839</v>
      </c>
    </row>
    <row r="27" spans="1:25" ht="12.75">
      <c r="A27" s="3" t="s">
        <v>64</v>
      </c>
      <c r="B27" s="10">
        <f t="shared" si="0"/>
        <v>466.27996436428066</v>
      </c>
      <c r="C27" s="10">
        <f>Tbl5a!C27/Tbl11!C26</f>
        <v>7.38245309124934</v>
      </c>
      <c r="E27" s="10">
        <f>Tbl5a!D27/Tbl11!C26</f>
        <v>14.71674440827784</v>
      </c>
      <c r="G27" s="10">
        <f>Tbl5a!E27/Tbl11!C26</f>
        <v>110.40933138232747</v>
      </c>
      <c r="I27" s="10">
        <f>Tbl5a!F27/Tbl11!C26</f>
        <v>5.953966812992107</v>
      </c>
      <c r="K27" s="10">
        <f>Tbl5a!G27/Tbl11!C26</f>
        <v>13.363542270134678</v>
      </c>
      <c r="M27" s="10">
        <f>Tbl5a!H27/Tbl11!C26</f>
        <v>215.4392383113845</v>
      </c>
      <c r="O27" s="10">
        <f>Tbl5a!I27/Tbl11!C26</f>
        <v>0.004180726849225072</v>
      </c>
      <c r="Q27" s="10">
        <f>Tbl5a!J27/Tbl11!C26</f>
        <v>0</v>
      </c>
      <c r="S27" s="10">
        <f>Tbl5a!K27/Tbl11!C26</f>
        <v>0.3627666457630324</v>
      </c>
      <c r="U27" s="10">
        <f>Tbl5a!L27/Tbl11!C26</f>
        <v>0</v>
      </c>
      <c r="W27" s="10">
        <f>Tbl5a!M27/Tbl11!C26</f>
        <v>0</v>
      </c>
      <c r="Y27" s="10">
        <f>Tbl5a!N27/Tbl11!C26</f>
        <v>98.64774071530248</v>
      </c>
    </row>
    <row r="28" spans="1:25" ht="12.75">
      <c r="A28" s="3" t="s">
        <v>65</v>
      </c>
      <c r="B28" s="10">
        <f t="shared" si="0"/>
        <v>1554.8898089294496</v>
      </c>
      <c r="C28" s="10">
        <f>Tbl5a!C28/Tbl11!C27</f>
        <v>79.9905036868798</v>
      </c>
      <c r="E28" s="10">
        <f>Tbl5a!D28/Tbl11!C27</f>
        <v>111.838503539035</v>
      </c>
      <c r="G28" s="10">
        <f>Tbl5a!E28/Tbl11!C27</f>
        <v>415.53740914804825</v>
      </c>
      <c r="I28" s="10">
        <f>Tbl5a!F28/Tbl11!C27</f>
        <v>225.24314352750915</v>
      </c>
      <c r="K28" s="10">
        <f>Tbl5a!G28/Tbl11!C27</f>
        <v>36.813908424476004</v>
      </c>
      <c r="M28" s="10">
        <f>Tbl5a!H28/Tbl11!C27</f>
        <v>377.1014961366118</v>
      </c>
      <c r="O28" s="10">
        <f>Tbl5a!I28/Tbl11!C27</f>
        <v>0</v>
      </c>
      <c r="Q28" s="10">
        <f>Tbl5a!J28/Tbl11!C27</f>
        <v>0</v>
      </c>
      <c r="S28" s="10">
        <f>Tbl5a!K28/Tbl11!C27</f>
        <v>108.29069441421969</v>
      </c>
      <c r="U28" s="10">
        <f>Tbl5a!L28/Tbl11!C27</f>
        <v>50.9017799835485</v>
      </c>
      <c r="W28" s="10">
        <f>Tbl5a!M28/Tbl11!C27</f>
        <v>12.787097071051122</v>
      </c>
      <c r="Y28" s="10">
        <f>Tbl5a!N28/Tbl11!C27</f>
        <v>136.38527299807012</v>
      </c>
    </row>
    <row r="29" ht="12.75">
      <c r="A29" s="3"/>
    </row>
    <row r="30" spans="1:25" ht="12.75">
      <c r="A30" s="128" t="s">
        <v>151</v>
      </c>
      <c r="B30" s="10">
        <f t="shared" si="0"/>
        <v>842.9489785486968</v>
      </c>
      <c r="C30" s="10">
        <f>Tbl5a!C30/Tbl11!C29</f>
        <v>1.6729100343224688</v>
      </c>
      <c r="E30" s="10">
        <f>Tbl5a!D30/Tbl11!C29</f>
        <v>15.926274661600857</v>
      </c>
      <c r="G30" s="10">
        <f>Tbl5a!E30/Tbl11!C29</f>
        <v>207.48442581081034</v>
      </c>
      <c r="I30" s="10">
        <f>Tbl5a!F30/Tbl11!C29</f>
        <v>13.165494566883288</v>
      </c>
      <c r="K30" s="10">
        <f>Tbl5a!G30/Tbl11!C29</f>
        <v>16.072642121196292</v>
      </c>
      <c r="M30" s="10">
        <f>Tbl5a!H30/Tbl11!C29</f>
        <v>222.91190327281697</v>
      </c>
      <c r="O30" s="10">
        <f>Tbl5a!I30/Tbl11!C29</f>
        <v>8.428490001716906</v>
      </c>
      <c r="Q30" s="10">
        <f>Tbl5a!J30/Tbl11!C29</f>
        <v>0</v>
      </c>
      <c r="S30" s="10">
        <f>Tbl5a!K30/Tbl11!C29</f>
        <v>6.806089503156048</v>
      </c>
      <c r="U30" s="10">
        <f>Tbl5a!L30/Tbl11!C29</f>
        <v>198.0683238256935</v>
      </c>
      <c r="W30" s="10">
        <f>Tbl5a!M30/Tbl11!C29</f>
        <v>0</v>
      </c>
      <c r="Y30" s="10">
        <f>Tbl5a!N30/Tbl11!C29</f>
        <v>152.41242475050012</v>
      </c>
    </row>
    <row r="31" spans="1:25" ht="12.75">
      <c r="A31" s="3" t="s">
        <v>67</v>
      </c>
      <c r="B31" s="10">
        <f t="shared" si="0"/>
        <v>1159.388153847282</v>
      </c>
      <c r="C31" s="10">
        <f>Tbl5a!C31/Tbl11!C30</f>
        <v>16.260784591919137</v>
      </c>
      <c r="E31" s="10">
        <f>Tbl5a!D31/Tbl11!C30</f>
        <v>24.15746971092162</v>
      </c>
      <c r="G31" s="10">
        <f>Tbl5a!E31/Tbl11!C30</f>
        <v>243.96737633025222</v>
      </c>
      <c r="I31" s="10">
        <f>Tbl5a!F31/Tbl11!C30</f>
        <v>66.5242208933701</v>
      </c>
      <c r="K31" s="10">
        <f>Tbl5a!G31/Tbl11!C30</f>
        <v>85.58829066525603</v>
      </c>
      <c r="M31" s="10">
        <f>Tbl5a!H31/Tbl11!C30</f>
        <v>235.9902962697119</v>
      </c>
      <c r="O31" s="10">
        <f>Tbl5a!I31/Tbl11!C30</f>
        <v>6.780963788247429</v>
      </c>
      <c r="Q31" s="10">
        <f>Tbl5a!J31/Tbl11!C30</f>
        <v>3.4543105949514863</v>
      </c>
      <c r="S31" s="10">
        <f>Tbl5a!K31/Tbl11!C30</f>
        <v>14.550237562229347</v>
      </c>
      <c r="U31" s="10">
        <f>Tbl5a!L31/Tbl11!C30</f>
        <v>337.00404033533755</v>
      </c>
      <c r="W31" s="10">
        <f>Tbl5a!M31/Tbl11!C30</f>
        <v>0</v>
      </c>
      <c r="Y31" s="10">
        <f>Tbl5a!N31/Tbl11!C30</f>
        <v>125.11016310508502</v>
      </c>
    </row>
    <row r="32" spans="1:25" ht="12.75">
      <c r="A32" s="3" t="s">
        <v>68</v>
      </c>
      <c r="B32" s="10">
        <f t="shared" si="0"/>
        <v>838.3551513496132</v>
      </c>
      <c r="C32" s="10">
        <f>Tbl5a!C32/Tbl11!C31</f>
        <v>23.14700050607011</v>
      </c>
      <c r="E32" s="10">
        <f>Tbl5a!D32/Tbl11!C31</f>
        <v>20.51146316277054</v>
      </c>
      <c r="G32" s="10">
        <f>Tbl5a!E32/Tbl11!C31</f>
        <v>254.49230755688248</v>
      </c>
      <c r="I32" s="10">
        <f>Tbl5a!F32/Tbl11!C31</f>
        <v>35.09406661866388</v>
      </c>
      <c r="K32" s="10">
        <f>Tbl5a!G32/Tbl11!C31</f>
        <v>33.34095652434206</v>
      </c>
      <c r="M32" s="10">
        <f>Tbl5a!H32/Tbl11!C31</f>
        <v>271.955805350782</v>
      </c>
      <c r="O32" s="10">
        <f>Tbl5a!I32/Tbl11!C31</f>
        <v>0</v>
      </c>
      <c r="Q32" s="10">
        <f>Tbl5a!J32/Tbl11!C31</f>
        <v>0.8900342107503451</v>
      </c>
      <c r="S32" s="10">
        <f>Tbl5a!K32/Tbl11!C31</f>
        <v>43.236418354528254</v>
      </c>
      <c r="U32" s="10">
        <f>Tbl5a!L32/Tbl11!C31</f>
        <v>0.44714684471567684</v>
      </c>
      <c r="W32" s="10">
        <f>Tbl5a!M32/Tbl11!C31</f>
        <v>0</v>
      </c>
      <c r="Y32" s="10">
        <f>Tbl5a!N32/Tbl11!C31</f>
        <v>155.2399522201077</v>
      </c>
    </row>
    <row r="33" spans="1:25" ht="12.75">
      <c r="A33" s="3" t="s">
        <v>69</v>
      </c>
      <c r="B33" s="10">
        <f t="shared" si="0"/>
        <v>892.7401474617316</v>
      </c>
      <c r="C33" s="10">
        <f>Tbl5a!C33/Tbl11!C32</f>
        <v>8.036226852199173</v>
      </c>
      <c r="E33" s="10">
        <f>Tbl5a!D33/Tbl11!C32</f>
        <v>13.828200780820971</v>
      </c>
      <c r="G33" s="10">
        <f>Tbl5a!E33/Tbl11!C32</f>
        <v>162.39990997452276</v>
      </c>
      <c r="I33" s="10">
        <f>Tbl5a!F33/Tbl11!C32</f>
        <v>170.92348194539053</v>
      </c>
      <c r="K33" s="10">
        <f>Tbl5a!G33/Tbl11!C32</f>
        <v>32.85409450874598</v>
      </c>
      <c r="M33" s="10">
        <f>Tbl5a!H33/Tbl11!C32</f>
        <v>301.58312202353267</v>
      </c>
      <c r="O33" s="10">
        <f>Tbl5a!I33/Tbl11!C32</f>
        <v>0.0919940343117102</v>
      </c>
      <c r="Q33" s="10">
        <f>Tbl5a!J33/Tbl11!C32</f>
        <v>10.681462853987679</v>
      </c>
      <c r="S33" s="10">
        <f>Tbl5a!K33/Tbl11!C32</f>
        <v>25.220399773135796</v>
      </c>
      <c r="U33" s="10">
        <f>Tbl5a!L33/Tbl11!C32</f>
        <v>26.607610753843336</v>
      </c>
      <c r="W33" s="10">
        <f>Tbl5a!M33/Tbl11!C32</f>
        <v>0</v>
      </c>
      <c r="Y33" s="10">
        <f>Tbl5a!N33/Tbl11!C32</f>
        <v>140.51364396124103</v>
      </c>
    </row>
    <row r="34" spans="1:25" ht="12.75">
      <c r="A34" s="3" t="s">
        <v>70</v>
      </c>
      <c r="B34" s="10">
        <f t="shared" si="0"/>
        <v>2075.275310860346</v>
      </c>
      <c r="C34" s="10">
        <f>Tbl5a!C34/Tbl11!C33</f>
        <v>7.847416085675269</v>
      </c>
      <c r="E34" s="10">
        <f>Tbl5a!D34/Tbl11!C33</f>
        <v>39.03922231006972</v>
      </c>
      <c r="G34" s="10">
        <f>Tbl5a!E34/Tbl11!C33</f>
        <v>798.37304319701</v>
      </c>
      <c r="I34" s="10">
        <f>Tbl5a!F34/Tbl11!C33</f>
        <v>263.9965715517861</v>
      </c>
      <c r="K34" s="10">
        <f>Tbl5a!G34/Tbl11!C33</f>
        <v>103.67816790052468</v>
      </c>
      <c r="M34" s="10">
        <f>Tbl5a!H34/Tbl11!C33</f>
        <v>399.51680442751376</v>
      </c>
      <c r="O34" s="10">
        <f>Tbl5a!I34/Tbl11!C33</f>
        <v>58.43460073312729</v>
      </c>
      <c r="Q34" s="10">
        <f>Tbl5a!J34/Tbl11!C33</f>
        <v>5.497071084597139</v>
      </c>
      <c r="S34" s="10">
        <f>Tbl5a!K34/Tbl11!C33</f>
        <v>39.901369223028816</v>
      </c>
      <c r="U34" s="10">
        <f>Tbl5a!L34/Tbl11!C33</f>
        <v>9.468953496729679</v>
      </c>
      <c r="W34" s="10">
        <f>Tbl5a!M34/Tbl11!C33</f>
        <v>0</v>
      </c>
      <c r="Y34" s="10">
        <f>Tbl5a!N34/Tbl11!C33</f>
        <v>349.5220908502839</v>
      </c>
    </row>
    <row r="35" ht="12.75">
      <c r="A35" s="3"/>
    </row>
    <row r="36" spans="1:25" ht="12.75">
      <c r="A36" s="3" t="s">
        <v>71</v>
      </c>
      <c r="B36" s="10">
        <f t="shared" si="0"/>
        <v>830.7816646672378</v>
      </c>
      <c r="C36" s="10">
        <f>Tbl5a!C36/Tbl11!C35</f>
        <v>14.813865752642103</v>
      </c>
      <c r="E36" s="10">
        <f>Tbl5a!D36/Tbl11!C35</f>
        <v>14.94823878891745</v>
      </c>
      <c r="G36" s="10">
        <f>Tbl5a!E36/Tbl11!C35</f>
        <v>134.6679005998286</v>
      </c>
      <c r="I36" s="10">
        <f>Tbl5a!F36/Tbl11!C35</f>
        <v>37.83539788631821</v>
      </c>
      <c r="K36" s="10">
        <f>Tbl5a!G36/Tbl11!C35</f>
        <v>95.57056612396457</v>
      </c>
      <c r="M36" s="10">
        <f>Tbl5a!H36/Tbl11!C35</f>
        <v>422.8758251928019</v>
      </c>
      <c r="O36" s="10">
        <f>Tbl5a!I36/Tbl11!C35</f>
        <v>0</v>
      </c>
      <c r="Q36" s="10">
        <f>Tbl5a!J36/Tbl11!C35</f>
        <v>0</v>
      </c>
      <c r="S36" s="10">
        <f>Tbl5a!K36/Tbl11!C35</f>
        <v>1.687636675235647</v>
      </c>
      <c r="U36" s="10">
        <f>Tbl5a!L36/Tbl11!C35</f>
        <v>0</v>
      </c>
      <c r="W36" s="10">
        <f>Tbl5a!M36/Tbl11!C35</f>
        <v>0</v>
      </c>
      <c r="Y36" s="10">
        <f>Tbl5a!N36/Tbl11!C35</f>
        <v>108.38223364752926</v>
      </c>
    </row>
    <row r="37" spans="1:25" ht="12.75">
      <c r="A37" s="3" t="s">
        <v>72</v>
      </c>
      <c r="B37" s="10">
        <f t="shared" si="0"/>
        <v>784.235744998301</v>
      </c>
      <c r="C37" s="10">
        <f>Tbl5a!C37/Tbl11!C36</f>
        <v>25.612052438817237</v>
      </c>
      <c r="E37" s="10">
        <f>Tbl5a!D37/Tbl11!C36</f>
        <v>45.21928061720295</v>
      </c>
      <c r="G37" s="10">
        <f>Tbl5a!E37/Tbl11!C36</f>
        <v>203.30990467778642</v>
      </c>
      <c r="I37" s="10">
        <f>Tbl5a!F37/Tbl11!C36</f>
        <v>32.5161852811451</v>
      </c>
      <c r="K37" s="10">
        <f>Tbl5a!G37/Tbl11!C36</f>
        <v>24.5187364011531</v>
      </c>
      <c r="M37" s="10">
        <f>Tbl5a!H37/Tbl11!C36</f>
        <v>261.7940331299307</v>
      </c>
      <c r="O37" s="10">
        <f>Tbl5a!I37/Tbl11!C36</f>
        <v>20.704888219501342</v>
      </c>
      <c r="Q37" s="10">
        <f>Tbl5a!J37/Tbl11!C36</f>
        <v>0.378990024610756</v>
      </c>
      <c r="S37" s="10">
        <f>Tbl5a!K37/Tbl11!C36</f>
        <v>17.727089270829257</v>
      </c>
      <c r="U37" s="10">
        <f>Tbl5a!L37/Tbl11!C36</f>
        <v>0</v>
      </c>
      <c r="W37" s="10">
        <f>Tbl5a!M37/Tbl11!C36</f>
        <v>4.257185972189744</v>
      </c>
      <c r="Y37" s="10">
        <f>Tbl5a!N37/Tbl11!C36</f>
        <v>148.19739896513434</v>
      </c>
    </row>
    <row r="38" spans="1:25" ht="12.75">
      <c r="A38" s="3" t="s">
        <v>73</v>
      </c>
      <c r="B38" s="10">
        <f t="shared" si="0"/>
        <v>917.3381693228001</v>
      </c>
      <c r="C38" s="10">
        <f>Tbl5a!C38/Tbl11!C37</f>
        <v>28.10172907939384</v>
      </c>
      <c r="E38" s="10">
        <f>Tbl5a!D38/Tbl11!C37</f>
        <v>0.09892249490297263</v>
      </c>
      <c r="G38" s="10">
        <f>Tbl5a!E38/Tbl11!C37</f>
        <v>277.4513159098797</v>
      </c>
      <c r="I38" s="10">
        <f>Tbl5a!F38/Tbl11!C37</f>
        <v>58.88314235771998</v>
      </c>
      <c r="K38" s="10">
        <f>Tbl5a!G38/Tbl11!C37</f>
        <v>78.96175690465438</v>
      </c>
      <c r="M38" s="10">
        <f>Tbl5a!H38/Tbl11!C37</f>
        <v>276.0319812470656</v>
      </c>
      <c r="O38" s="10">
        <f>Tbl5a!I38/Tbl11!C37</f>
        <v>0</v>
      </c>
      <c r="Q38" s="10">
        <f>Tbl5a!J38/Tbl11!C37</f>
        <v>0</v>
      </c>
      <c r="S38" s="10">
        <f>Tbl5a!K38/Tbl11!C37</f>
        <v>13.803738940357375</v>
      </c>
      <c r="U38" s="10">
        <f>Tbl5a!L38/Tbl11!C37</f>
        <v>0.1297224827905655</v>
      </c>
      <c r="W38" s="10">
        <f>Tbl5a!M38/Tbl11!C37</f>
        <v>0</v>
      </c>
      <c r="Y38" s="10">
        <f>Tbl5a!N38/Tbl11!C37</f>
        <v>183.87585990603569</v>
      </c>
    </row>
    <row r="39" spans="1:26" ht="12.75">
      <c r="A39" s="8" t="s">
        <v>74</v>
      </c>
      <c r="B39" s="28">
        <f t="shared" si="0"/>
        <v>1020.6566375935188</v>
      </c>
      <c r="C39" s="28">
        <f>Tbl5a!C39/Tbl11!C38</f>
        <v>9.05476915920456</v>
      </c>
      <c r="D39" s="28"/>
      <c r="E39" s="28">
        <f>Tbl5a!D39/Tbl11!C38</f>
        <v>30.821667635771604</v>
      </c>
      <c r="F39" s="28"/>
      <c r="G39" s="28">
        <f>Tbl5a!E39/Tbl11!C38</f>
        <v>347.66719696088694</v>
      </c>
      <c r="H39" s="28"/>
      <c r="I39" s="28">
        <f>Tbl5a!F39/Tbl11!C38</f>
        <v>124.0285878202892</v>
      </c>
      <c r="J39" s="28"/>
      <c r="K39" s="28">
        <f>Tbl5a!G39/Tbl11!C38</f>
        <v>31.762656122804977</v>
      </c>
      <c r="L39" s="28"/>
      <c r="M39" s="28">
        <f>Tbl5a!H39/Tbl11!C38</f>
        <v>328.8818808388573</v>
      </c>
      <c r="N39" s="28"/>
      <c r="O39" s="28">
        <f>Tbl5a!I39/Tbl11!C38</f>
        <v>0</v>
      </c>
      <c r="P39" s="28"/>
      <c r="Q39" s="28">
        <f>Tbl5a!J39/Tbl11!C38</f>
        <v>7.782704965693686</v>
      </c>
      <c r="R39" s="28"/>
      <c r="S39" s="28">
        <f>Tbl5a!K39/Tbl11!C38</f>
        <v>20.904947086870564</v>
      </c>
      <c r="T39" s="28"/>
      <c r="U39" s="28">
        <f>Tbl5a!L39/Tbl11!C38</f>
        <v>0.8250602783269373</v>
      </c>
      <c r="V39" s="28"/>
      <c r="W39" s="28">
        <f>Tbl5a!M39/Tbl11!C38</f>
        <v>0</v>
      </c>
      <c r="X39" s="28"/>
      <c r="Y39" s="28">
        <f>Tbl5a!N39/Tbl11!C38</f>
        <v>118.92716672481296</v>
      </c>
      <c r="Z39" s="28"/>
    </row>
    <row r="40" ht="12.75">
      <c r="A40" s="3" t="s">
        <v>185</v>
      </c>
    </row>
    <row r="41" ht="12.75">
      <c r="A41" s="3" t="s">
        <v>106</v>
      </c>
    </row>
  </sheetData>
  <sheetProtection password="CAF5" sheet="1"/>
  <mergeCells count="33">
    <mergeCell ref="E7:F7"/>
    <mergeCell ref="O9:P9"/>
    <mergeCell ref="O8:P8"/>
    <mergeCell ref="O7:P7"/>
    <mergeCell ref="G9:H9"/>
    <mergeCell ref="I9:J9"/>
    <mergeCell ref="C9:D9"/>
    <mergeCell ref="G6:K6"/>
    <mergeCell ref="A1:Y1"/>
    <mergeCell ref="A3:Y3"/>
    <mergeCell ref="C8:D8"/>
    <mergeCell ref="I7:J7"/>
    <mergeCell ref="G8:H8"/>
    <mergeCell ref="I8:J8"/>
    <mergeCell ref="E9:F9"/>
    <mergeCell ref="E8:F8"/>
    <mergeCell ref="Q9:R9"/>
    <mergeCell ref="Q8:R8"/>
    <mergeCell ref="K9:L9"/>
    <mergeCell ref="K8:L8"/>
    <mergeCell ref="K7:L7"/>
    <mergeCell ref="M9:N9"/>
    <mergeCell ref="M8:N8"/>
    <mergeCell ref="W9:X9"/>
    <mergeCell ref="W8:X8"/>
    <mergeCell ref="W7:X7"/>
    <mergeCell ref="Y9:Z9"/>
    <mergeCell ref="Y8:Z8"/>
    <mergeCell ref="S9:T9"/>
    <mergeCell ref="S8:T8"/>
    <mergeCell ref="S7:T7"/>
    <mergeCell ref="U9:V9"/>
    <mergeCell ref="U8:V8"/>
  </mergeCells>
  <printOptions horizontalCentered="1"/>
  <pageMargins left="0.29" right="0.25" top="0.87" bottom="0.88" header="0.67" footer="0.5"/>
  <pageSetup fitToHeight="1" fitToWidth="1" horizontalDpi="600" verticalDpi="600" orientation="landscape" scale="90" r:id="rId1"/>
  <headerFooter scaleWithDoc="0" alignWithMargins="0">
    <oddHeader>&amp;R&amp;"MS Sans Serif,Bold"&amp;24
</oddHeader>
    <oddFooter>&amp;L&amp;"Arial,Italic"MSDE - LFRO   10  /  2011&amp;C- 5 -&amp;R&amp;"Arial,Italic"Selected Financial Data - Part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="85" zoomScaleNormal="85" zoomScalePageLayoutView="0" workbookViewId="0" topLeftCell="A1">
      <selection activeCell="C12" sqref="C12"/>
    </sheetView>
  </sheetViews>
  <sheetFormatPr defaultColWidth="9.140625" defaultRowHeight="12.75"/>
  <cols>
    <col min="1" max="1" width="14.140625" style="10" customWidth="1"/>
    <col min="2" max="2" width="13.28125" style="10" customWidth="1"/>
    <col min="3" max="3" width="8.28125" style="10" customWidth="1"/>
    <col min="4" max="4" width="9.57421875" style="10" customWidth="1"/>
    <col min="5" max="5" width="10.28125" style="10" customWidth="1"/>
    <col min="6" max="6" width="10.7109375" style="10" customWidth="1"/>
    <col min="7" max="7" width="2.421875" style="10" customWidth="1"/>
    <col min="8" max="8" width="9.28125" style="10" customWidth="1"/>
    <col min="9" max="9" width="1.57421875" style="10" customWidth="1"/>
    <col min="10" max="10" width="10.7109375" style="10" customWidth="1"/>
    <col min="11" max="11" width="9.421875" style="10" customWidth="1"/>
    <col min="12" max="12" width="8.140625" style="10" customWidth="1"/>
    <col min="13" max="13" width="11.7109375" style="10" customWidth="1"/>
    <col min="14" max="15" width="9.421875" style="10" customWidth="1"/>
    <col min="16" max="16" width="11.140625" style="10" customWidth="1"/>
    <col min="17" max="16384" width="9.140625" style="10" customWidth="1"/>
  </cols>
  <sheetData>
    <row r="1" spans="1:16" ht="12.75">
      <c r="A1" s="228" t="s">
        <v>118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</row>
    <row r="3" spans="1:16" ht="12.75">
      <c r="A3" s="229" t="s">
        <v>206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</row>
    <row r="5" spans="1:16" ht="13.5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5:9" ht="15" customHeight="1" thickTop="1">
      <c r="E6" s="227" t="s">
        <v>112</v>
      </c>
      <c r="F6" s="227"/>
      <c r="G6" s="227"/>
      <c r="H6" s="227"/>
      <c r="I6" s="58"/>
    </row>
    <row r="7" spans="1:16" ht="12.75">
      <c r="A7" s="3" t="s">
        <v>114</v>
      </c>
      <c r="C7" s="49"/>
      <c r="D7" s="49" t="s">
        <v>26</v>
      </c>
      <c r="E7" s="49"/>
      <c r="F7" s="231" t="s">
        <v>30</v>
      </c>
      <c r="G7" s="231"/>
      <c r="H7" s="228" t="s">
        <v>32</v>
      </c>
      <c r="I7" s="228"/>
      <c r="J7" s="49"/>
      <c r="K7" s="49" t="s">
        <v>36</v>
      </c>
      <c r="L7" s="49"/>
      <c r="M7" s="49" t="s">
        <v>36</v>
      </c>
      <c r="N7" s="49"/>
      <c r="O7" s="49" t="s">
        <v>45</v>
      </c>
      <c r="P7" s="49"/>
    </row>
    <row r="8" spans="1:16" ht="12.75">
      <c r="A8" t="s">
        <v>35</v>
      </c>
      <c r="B8" s="49" t="s">
        <v>77</v>
      </c>
      <c r="C8" s="49" t="s">
        <v>24</v>
      </c>
      <c r="D8" s="49" t="s">
        <v>24</v>
      </c>
      <c r="E8" s="49" t="s">
        <v>29</v>
      </c>
      <c r="F8" s="228" t="s">
        <v>27</v>
      </c>
      <c r="G8" s="228"/>
      <c r="H8" s="228" t="s">
        <v>27</v>
      </c>
      <c r="I8" s="228"/>
      <c r="J8" s="49" t="s">
        <v>34</v>
      </c>
      <c r="K8" s="49" t="s">
        <v>38</v>
      </c>
      <c r="L8" s="49" t="s">
        <v>40</v>
      </c>
      <c r="M8" s="49" t="s">
        <v>41</v>
      </c>
      <c r="N8" s="49" t="s">
        <v>113</v>
      </c>
      <c r="O8" s="49" t="s">
        <v>46</v>
      </c>
      <c r="P8" s="49" t="s">
        <v>47</v>
      </c>
    </row>
    <row r="9" spans="1:16" ht="12.75">
      <c r="A9" s="8" t="s">
        <v>115</v>
      </c>
      <c r="B9" s="48" t="s">
        <v>158</v>
      </c>
      <c r="C9" s="48" t="s">
        <v>25</v>
      </c>
      <c r="D9" s="48" t="s">
        <v>25</v>
      </c>
      <c r="E9" s="48" t="s">
        <v>28</v>
      </c>
      <c r="F9" s="227" t="s">
        <v>31</v>
      </c>
      <c r="G9" s="227"/>
      <c r="H9" s="227" t="s">
        <v>33</v>
      </c>
      <c r="I9" s="227"/>
      <c r="J9" s="48" t="s">
        <v>35</v>
      </c>
      <c r="K9" s="48" t="s">
        <v>39</v>
      </c>
      <c r="L9" s="48" t="s">
        <v>39</v>
      </c>
      <c r="M9" s="48" t="s">
        <v>42</v>
      </c>
      <c r="N9" s="48" t="s">
        <v>44</v>
      </c>
      <c r="O9" s="48" t="s">
        <v>44</v>
      </c>
      <c r="P9" s="48" t="s">
        <v>48</v>
      </c>
    </row>
    <row r="10" spans="1:16" s="50" customFormat="1" ht="12.75">
      <c r="A10" s="75" t="s">
        <v>76</v>
      </c>
      <c r="B10" s="50">
        <f>+Tbl3!B10-Tbl5!B10</f>
        <v>11486.48813432566</v>
      </c>
      <c r="C10" s="50">
        <f>+Tbl3!E10-Tbl5!C10</f>
        <v>307.9099517653218</v>
      </c>
      <c r="D10" s="50">
        <f>+Tbl3!H10-Tbl5!E10</f>
        <v>860.5131582703632</v>
      </c>
      <c r="E10" s="50">
        <f>+Tbl3!K10-Tbl5!G10</f>
        <v>4710.426078281971</v>
      </c>
      <c r="F10" s="50">
        <f>+Tbl3!N10-Tbl5!I10</f>
        <v>179.0525584654042</v>
      </c>
      <c r="H10" s="50">
        <f>+Tbl3!Q10-Tbl5!K10</f>
        <v>140.00323854626149</v>
      </c>
      <c r="J10" s="50">
        <f>+Tbl3!T10-Tbl5!M10</f>
        <v>1206.4021839154882</v>
      </c>
      <c r="K10" s="50">
        <f>+Tbl3!W10-Tbl5!O10</f>
        <v>89.79424824914263</v>
      </c>
      <c r="L10" s="50">
        <f>+Tbl3!Z10-Tbl5!Q10</f>
        <v>70.4780465603318</v>
      </c>
      <c r="M10" s="50">
        <f>+Tbl3!AC10-Tbl5!S10</f>
        <v>596.9641335672079</v>
      </c>
      <c r="N10" s="50">
        <f>+Tbl3!AF10-Tbl5!U10</f>
        <v>774.8561669566675</v>
      </c>
      <c r="O10" s="50">
        <f>+Tbl3!AI10-Tbl5!W10</f>
        <v>258.14702702043525</v>
      </c>
      <c r="P10" s="50">
        <f>+Tbl3!AL10-Tbl5!Y10</f>
        <v>2291.9413427270674</v>
      </c>
    </row>
    <row r="11" spans="1:16" ht="12.75">
      <c r="A11" s="3"/>
      <c r="B11" s="23"/>
      <c r="C11" s="50"/>
      <c r="D11" s="50"/>
      <c r="E11" s="11"/>
      <c r="F11" s="11"/>
      <c r="G11" s="11"/>
      <c r="H11" s="11"/>
      <c r="I11" s="11"/>
      <c r="J11" s="11"/>
      <c r="K11" s="11"/>
      <c r="L11" s="11"/>
      <c r="N11" s="11"/>
      <c r="O11" s="11"/>
      <c r="P11" s="11"/>
    </row>
    <row r="12" spans="1:16" ht="12.75">
      <c r="A12" s="3" t="s">
        <v>52</v>
      </c>
      <c r="B12" s="10">
        <f>+Tbl3!B12-Tbl5!B12</f>
        <v>11357.171057878626</v>
      </c>
      <c r="C12" s="11">
        <f>+Tbl3!E12-Tbl5!C12</f>
        <v>254.63752646802777</v>
      </c>
      <c r="D12" s="11">
        <f>+Tbl3!H12-Tbl5!E12</f>
        <v>796.5572198039819</v>
      </c>
      <c r="E12" s="11">
        <f>+Tbl3!K12-Tbl5!G12</f>
        <v>4728.5947204358445</v>
      </c>
      <c r="F12" s="11">
        <f>+Tbl3!N12-Tbl5!I12</f>
        <v>384.03580443146393</v>
      </c>
      <c r="G12" s="11"/>
      <c r="H12" s="11">
        <f>+Tbl3!Q12-Tbl5!K12</f>
        <v>117.03592799573141</v>
      </c>
      <c r="I12" s="11"/>
      <c r="J12" s="11">
        <f>+Tbl3!T12-Tbl5!M12</f>
        <v>1052.9514032969196</v>
      </c>
      <c r="K12" s="11">
        <f>+Tbl3!W12-Tbl5!O12</f>
        <v>69.91192002021961</v>
      </c>
      <c r="L12" s="11">
        <f>+Tbl3!Z12-Tbl5!Q12</f>
        <v>21.99908674773232</v>
      </c>
      <c r="M12" s="11">
        <f>+Tbl3!AC12-Tbl5!S12</f>
        <v>637.6741666432642</v>
      </c>
      <c r="N12" s="11">
        <f>+Tbl3!AF12-Tbl5!U12</f>
        <v>925.0009896374512</v>
      </c>
      <c r="O12" s="11">
        <f>+Tbl3!AI12-Tbl5!W12</f>
        <v>208.22368277682605</v>
      </c>
      <c r="P12" s="11">
        <f>+Tbl3!AL12-Tbl5!Y12</f>
        <v>2160.5486096211635</v>
      </c>
    </row>
    <row r="13" spans="1:16" ht="12.75">
      <c r="A13" s="3" t="s">
        <v>53</v>
      </c>
      <c r="B13" s="10">
        <f>+Tbl3!B13-Tbl5!B13</f>
        <v>10803.688240275034</v>
      </c>
      <c r="C13" s="11">
        <f>+Tbl3!E13-Tbl5!C13</f>
        <v>320.7035155489475</v>
      </c>
      <c r="D13" s="11">
        <f>+Tbl3!H13-Tbl5!E13</f>
        <v>792.0033276205885</v>
      </c>
      <c r="E13" s="11">
        <f>+Tbl3!K13-Tbl5!G13</f>
        <v>4527.861434863366</v>
      </c>
      <c r="F13" s="11">
        <f>+Tbl3!N13-Tbl5!I13</f>
        <v>157.8112496593576</v>
      </c>
      <c r="G13" s="11"/>
      <c r="H13" s="11">
        <f>+Tbl3!Q13-Tbl5!K13</f>
        <v>150.86609401634738</v>
      </c>
      <c r="I13" s="11"/>
      <c r="J13" s="11">
        <f>+Tbl3!T13-Tbl5!M13</f>
        <v>1055.44887653798</v>
      </c>
      <c r="K13" s="11">
        <f>+Tbl3!W13-Tbl5!O13</f>
        <v>71.52949985108411</v>
      </c>
      <c r="L13" s="11">
        <f>+Tbl3!Z13-Tbl5!Q13</f>
        <v>0</v>
      </c>
      <c r="M13" s="11">
        <f>+Tbl3!AC13-Tbl5!S13</f>
        <v>532.8285405271893</v>
      </c>
      <c r="N13" s="11">
        <f>+Tbl3!AF13-Tbl5!U13</f>
        <v>858.8100969793852</v>
      </c>
      <c r="O13" s="11">
        <f>+Tbl3!AI13-Tbl5!W13</f>
        <v>167.70015083827127</v>
      </c>
      <c r="P13" s="11">
        <f>+Tbl3!AL13-Tbl5!Y13</f>
        <v>2168.1254538325165</v>
      </c>
    </row>
    <row r="14" spans="1:16" ht="12.75">
      <c r="A14" s="3" t="s">
        <v>75</v>
      </c>
      <c r="B14" s="10">
        <f>+Tbl3!B14-Tbl5!B14</f>
        <v>11316.75030513772</v>
      </c>
      <c r="C14" s="11">
        <f>+Tbl3!E14-Tbl5!C14</f>
        <v>422.7113103409255</v>
      </c>
      <c r="D14" s="11">
        <f>+Tbl3!H14-Tbl5!E14</f>
        <v>1019.1943519650844</v>
      </c>
      <c r="E14" s="11">
        <f>+Tbl3!K14-Tbl5!G14</f>
        <v>3956.072874929588</v>
      </c>
      <c r="F14" s="11">
        <f>+Tbl3!N14-Tbl5!I14</f>
        <v>63.309589512334554</v>
      </c>
      <c r="G14" s="11"/>
      <c r="H14" s="11">
        <f>+Tbl3!Q14-Tbl5!K14</f>
        <v>496.0815785606743</v>
      </c>
      <c r="I14" s="11"/>
      <c r="J14" s="11">
        <f>+Tbl3!T14-Tbl5!M14</f>
        <v>1642.8370349785955</v>
      </c>
      <c r="K14" s="11">
        <f>+Tbl3!W14-Tbl5!O14</f>
        <v>162.07911303889114</v>
      </c>
      <c r="L14" s="11">
        <f>+Tbl3!Z14-Tbl5!Q14</f>
        <v>16.965309890170804</v>
      </c>
      <c r="M14" s="11">
        <f>+Tbl3!AC14-Tbl5!S14</f>
        <v>416.8647065049042</v>
      </c>
      <c r="N14" s="11">
        <f>+Tbl3!AF14-Tbl5!U14</f>
        <v>860.9926125366698</v>
      </c>
      <c r="O14" s="11">
        <f>+Tbl3!AI14-Tbl5!W14</f>
        <v>241.52314580690197</v>
      </c>
      <c r="P14" s="11">
        <f>+Tbl3!AL14-Tbl5!Y14</f>
        <v>2018.1186770729796</v>
      </c>
    </row>
    <row r="15" spans="1:16" ht="12.75">
      <c r="A15" s="3" t="s">
        <v>54</v>
      </c>
      <c r="B15" s="10">
        <f>+Tbl3!B15-Tbl5!B15</f>
        <v>11293.571769692417</v>
      </c>
      <c r="C15" s="11">
        <f>+Tbl3!E15-Tbl5!C15</f>
        <v>353.1389302161869</v>
      </c>
      <c r="D15" s="11">
        <f>+Tbl3!H15-Tbl5!E15</f>
        <v>810.8841053732717</v>
      </c>
      <c r="E15" s="11">
        <f>+Tbl3!K15-Tbl5!G15</f>
        <v>4306.058114528705</v>
      </c>
      <c r="F15" s="11">
        <f>+Tbl3!N15-Tbl5!I15</f>
        <v>270.5700238893145</v>
      </c>
      <c r="G15" s="11"/>
      <c r="H15" s="11">
        <f>+Tbl3!Q15-Tbl5!K15</f>
        <v>87.44229759401182</v>
      </c>
      <c r="I15" s="11"/>
      <c r="J15" s="11">
        <f>+Tbl3!T15-Tbl5!M15</f>
        <v>1153.2407726413614</v>
      </c>
      <c r="K15" s="11">
        <f>+Tbl3!W15-Tbl5!O15</f>
        <v>79.73477241065171</v>
      </c>
      <c r="L15" s="11">
        <f>+Tbl3!Z15-Tbl5!Q15</f>
        <v>132.69014306968324</v>
      </c>
      <c r="M15" s="11">
        <f>+Tbl3!AC15-Tbl5!S15</f>
        <v>462.74041602703846</v>
      </c>
      <c r="N15" s="11">
        <f>+Tbl3!AF15-Tbl5!U15</f>
        <v>861.1845373133739</v>
      </c>
      <c r="O15" s="11">
        <f>+Tbl3!AI15-Tbl5!W15</f>
        <v>272.75095857969495</v>
      </c>
      <c r="P15" s="11">
        <f>+Tbl3!AL15-Tbl5!Y15</f>
        <v>2503.1366980491234</v>
      </c>
    </row>
    <row r="16" spans="1:16" ht="12.75">
      <c r="A16" s="3" t="s">
        <v>55</v>
      </c>
      <c r="B16" s="10">
        <f>+Tbl3!B16-Tbl5!B16</f>
        <v>10828.478400501172</v>
      </c>
      <c r="C16" s="11">
        <f>+Tbl3!E16-Tbl5!C16</f>
        <v>264.422500192077</v>
      </c>
      <c r="D16" s="11">
        <f>+Tbl3!H16-Tbl5!E16</f>
        <v>671.4948091936903</v>
      </c>
      <c r="E16" s="11">
        <f>+Tbl3!K16-Tbl5!G16</f>
        <v>4784.511061269598</v>
      </c>
      <c r="F16" s="11">
        <f>+Tbl3!N16-Tbl5!I16</f>
        <v>100.61073917129129</v>
      </c>
      <c r="G16" s="11"/>
      <c r="H16" s="11">
        <f>+Tbl3!Q16-Tbl5!K16</f>
        <v>33.975485659237734</v>
      </c>
      <c r="I16" s="11"/>
      <c r="J16" s="11">
        <f>+Tbl3!T16-Tbl5!M16</f>
        <v>1197.4965408414746</v>
      </c>
      <c r="K16" s="11">
        <f>+Tbl3!W16-Tbl5!O16</f>
        <v>69.88112563016023</v>
      </c>
      <c r="L16" s="11">
        <f>+Tbl3!Z16-Tbl5!Q16</f>
        <v>65.73965591626627</v>
      </c>
      <c r="M16" s="11">
        <f>+Tbl3!AC16-Tbl5!S16</f>
        <v>747.4737563754782</v>
      </c>
      <c r="N16" s="11">
        <f>+Tbl3!AF16-Tbl5!U16</f>
        <v>925.1220693486523</v>
      </c>
      <c r="O16" s="11">
        <f>+Tbl3!AI16-Tbl5!W16</f>
        <v>188.47581544062461</v>
      </c>
      <c r="P16" s="11">
        <f>+Tbl3!AL16-Tbl5!Y16</f>
        <v>1779.2748414626221</v>
      </c>
    </row>
    <row r="17" spans="1:16" ht="12.75">
      <c r="A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3" t="s">
        <v>56</v>
      </c>
      <c r="B18" s="10">
        <f>+Tbl3!B18-Tbl5!B18</f>
        <v>9458.352812165744</v>
      </c>
      <c r="C18" s="11">
        <f>+Tbl3!E18-Tbl5!C18</f>
        <v>279.12127796121473</v>
      </c>
      <c r="D18" s="11">
        <f>+Tbl3!H18-Tbl5!E18</f>
        <v>756.9963037715667</v>
      </c>
      <c r="E18" s="11">
        <f>+Tbl3!K18-Tbl5!G18</f>
        <v>4327.651483048877</v>
      </c>
      <c r="F18" s="11">
        <f>+Tbl3!N18-Tbl5!I18</f>
        <v>124.30459377761242</v>
      </c>
      <c r="G18" s="11"/>
      <c r="H18" s="11">
        <f>+Tbl3!Q18-Tbl5!K18</f>
        <v>71.4574561689067</v>
      </c>
      <c r="I18" s="11"/>
      <c r="J18" s="11">
        <f>+Tbl3!T18-Tbl5!M18</f>
        <v>744.1474994186858</v>
      </c>
      <c r="K18" s="11">
        <f>+Tbl3!W18-Tbl5!O18</f>
        <v>99.13709156861835</v>
      </c>
      <c r="L18" s="11">
        <f>+Tbl3!Z18-Tbl5!Q18</f>
        <v>107.0164758405804</v>
      </c>
      <c r="M18" s="11">
        <f>+Tbl3!AC18-Tbl5!S18</f>
        <v>624.2482611728598</v>
      </c>
      <c r="N18" s="11">
        <f>+Tbl3!AF18-Tbl5!U18</f>
        <v>453.5682834953262</v>
      </c>
      <c r="O18" s="11">
        <f>+Tbl3!AI18-Tbl5!W18</f>
        <v>132.70863600427847</v>
      </c>
      <c r="P18" s="11">
        <f>+Tbl3!AL18-Tbl5!Y18</f>
        <v>1737.9954499372177</v>
      </c>
    </row>
    <row r="19" spans="1:16" ht="12.75">
      <c r="A19" s="3" t="s">
        <v>57</v>
      </c>
      <c r="B19" s="10">
        <f>+Tbl3!B19-Tbl5!B19</f>
        <v>10777.98614709494</v>
      </c>
      <c r="C19" s="11">
        <f>+Tbl3!E19-Tbl5!C19</f>
        <v>193.61638307456462</v>
      </c>
      <c r="D19" s="11">
        <f>+Tbl3!H19-Tbl5!E19</f>
        <v>853.2606016463358</v>
      </c>
      <c r="E19" s="11">
        <f>+Tbl3!K19-Tbl5!G19</f>
        <v>4483.578119936938</v>
      </c>
      <c r="F19" s="11">
        <f>+Tbl3!N19-Tbl5!I19</f>
        <v>274.76320337985607</v>
      </c>
      <c r="G19" s="11"/>
      <c r="H19" s="11">
        <f>+Tbl3!Q19-Tbl5!K19</f>
        <v>59.7409680395818</v>
      </c>
      <c r="I19" s="11"/>
      <c r="J19" s="11">
        <f>+Tbl3!T19-Tbl5!M19</f>
        <v>873.9114088303461</v>
      </c>
      <c r="K19" s="11">
        <f>+Tbl3!W19-Tbl5!O19</f>
        <v>44.06318049390072</v>
      </c>
      <c r="L19" s="11">
        <f>+Tbl3!Z19-Tbl5!Q19</f>
        <v>115.6250430473921</v>
      </c>
      <c r="M19" s="11">
        <f>+Tbl3!AC19-Tbl5!S19</f>
        <v>702.99384258822</v>
      </c>
      <c r="N19" s="11">
        <f>+Tbl3!AF19-Tbl5!U19</f>
        <v>882.1542066565437</v>
      </c>
      <c r="O19" s="11">
        <f>+Tbl3!AI19-Tbl5!W19</f>
        <v>249.39230087402555</v>
      </c>
      <c r="P19" s="11">
        <f>+Tbl3!AL19-Tbl5!Y19</f>
        <v>2044.8868885272345</v>
      </c>
    </row>
    <row r="20" spans="1:16" ht="12.75">
      <c r="A20" s="3" t="s">
        <v>58</v>
      </c>
      <c r="B20" s="10">
        <f>+Tbl3!B20-Tbl5!B20</f>
        <v>10155.05897939767</v>
      </c>
      <c r="C20" s="11">
        <f>+Tbl3!E20-Tbl5!C20</f>
        <v>234.05403733838722</v>
      </c>
      <c r="D20" s="11">
        <f>+Tbl3!H20-Tbl5!E20</f>
        <v>858.6073314880775</v>
      </c>
      <c r="E20" s="11">
        <f>+Tbl3!K20-Tbl5!G20</f>
        <v>4155.449762759368</v>
      </c>
      <c r="F20" s="11">
        <f>+Tbl3!N20-Tbl5!I20</f>
        <v>126.1647480319495</v>
      </c>
      <c r="G20" s="11"/>
      <c r="H20" s="11">
        <f>+Tbl3!Q20-Tbl5!K20</f>
        <v>76.96347519565475</v>
      </c>
      <c r="I20" s="11"/>
      <c r="J20" s="11">
        <f>+Tbl3!T20-Tbl5!M20</f>
        <v>1115.6055433013978</v>
      </c>
      <c r="K20" s="11">
        <f>+Tbl3!W20-Tbl5!O20</f>
        <v>67.43883320497623</v>
      </c>
      <c r="L20" s="11">
        <f>+Tbl3!Z20-Tbl5!Q20</f>
        <v>96.89641797715078</v>
      </c>
      <c r="M20" s="11">
        <f>+Tbl3!AC20-Tbl5!S20</f>
        <v>560.1692863024147</v>
      </c>
      <c r="N20" s="11">
        <f>+Tbl3!AF20-Tbl5!U20</f>
        <v>718.4927135784988</v>
      </c>
      <c r="O20" s="11">
        <f>+Tbl3!AI20-Tbl5!W20</f>
        <v>233.7880027774867</v>
      </c>
      <c r="P20" s="11">
        <f>+Tbl3!AL20-Tbl5!Y20</f>
        <v>1911.4288274423075</v>
      </c>
    </row>
    <row r="21" spans="1:16" ht="12.75">
      <c r="A21" s="3" t="s">
        <v>59</v>
      </c>
      <c r="B21" s="10">
        <f>+Tbl3!B21-Tbl5!B21</f>
        <v>10774.175337380446</v>
      </c>
      <c r="C21" s="11">
        <f>+Tbl3!E21-Tbl5!C21</f>
        <v>299.2376397550833</v>
      </c>
      <c r="D21" s="11">
        <f>+Tbl3!H21-Tbl5!E21</f>
        <v>764.5013776385927</v>
      </c>
      <c r="E21" s="11">
        <f>+Tbl3!K21-Tbl5!G21</f>
        <v>4600.042981018293</v>
      </c>
      <c r="F21" s="11">
        <f>+Tbl3!N21-Tbl5!I21</f>
        <v>181.45718834003108</v>
      </c>
      <c r="G21" s="11"/>
      <c r="H21" s="11">
        <f>+Tbl3!Q21-Tbl5!K21</f>
        <v>60.019502765231536</v>
      </c>
      <c r="I21" s="11"/>
      <c r="J21" s="11">
        <f>+Tbl3!T21-Tbl5!M21</f>
        <v>935.0027929559665</v>
      </c>
      <c r="K21" s="11">
        <f>+Tbl3!W21-Tbl5!O21</f>
        <v>114.66069675096429</v>
      </c>
      <c r="L21" s="11">
        <f>+Tbl3!Z21-Tbl5!Q21</f>
        <v>98.55158055750879</v>
      </c>
      <c r="M21" s="11">
        <f>+Tbl3!AC21-Tbl5!S21</f>
        <v>794.7198086848334</v>
      </c>
      <c r="N21" s="11">
        <f>+Tbl3!AF21-Tbl5!U21</f>
        <v>934.7428672678964</v>
      </c>
      <c r="O21" s="11">
        <f>+Tbl3!AI21-Tbl5!W21</f>
        <v>198.6014733573303</v>
      </c>
      <c r="P21" s="11">
        <f>+Tbl3!AL21-Tbl5!Y21</f>
        <v>1792.637428288715</v>
      </c>
    </row>
    <row r="22" spans="1:16" ht="12.75">
      <c r="A22" s="3" t="s">
        <v>60</v>
      </c>
      <c r="B22" s="10">
        <f>+Tbl3!B22-Tbl5!B22</f>
        <v>10258.022563385284</v>
      </c>
      <c r="C22" s="11">
        <f>+Tbl3!E22-Tbl5!C22</f>
        <v>274.7325540606545</v>
      </c>
      <c r="D22" s="11">
        <f>+Tbl3!H22-Tbl5!E22</f>
        <v>1016.3432951467521</v>
      </c>
      <c r="E22" s="11">
        <f>+Tbl3!K22-Tbl5!G22</f>
        <v>4358.769641667777</v>
      </c>
      <c r="F22" s="11">
        <f>+Tbl3!N22-Tbl5!I22</f>
        <v>182.8124994449625</v>
      </c>
      <c r="G22" s="11"/>
      <c r="H22" s="11">
        <f>+Tbl3!Q22-Tbl5!K22</f>
        <v>125.31440433373292</v>
      </c>
      <c r="I22" s="11"/>
      <c r="J22" s="11">
        <f>+Tbl3!T22-Tbl5!M22</f>
        <v>809.4716242617999</v>
      </c>
      <c r="K22" s="11">
        <f>+Tbl3!W22-Tbl5!O22</f>
        <v>87.44979574619246</v>
      </c>
      <c r="L22" s="11">
        <f>+Tbl3!Z22-Tbl5!Q22</f>
        <v>93.81732605124107</v>
      </c>
      <c r="M22" s="11">
        <f>+Tbl3!AC22-Tbl5!S22</f>
        <v>655.706622707695</v>
      </c>
      <c r="N22" s="11">
        <f>+Tbl3!AF22-Tbl5!U22</f>
        <v>828.2705519293105</v>
      </c>
      <c r="O22" s="11">
        <f>+Tbl3!AI22-Tbl5!W22</f>
        <v>182.94332622885307</v>
      </c>
      <c r="P22" s="11">
        <f>+Tbl3!AL22-Tbl5!Y22</f>
        <v>1642.3909218063145</v>
      </c>
    </row>
    <row r="23" spans="1:16" ht="12.75">
      <c r="A23" s="3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3" t="s">
        <v>61</v>
      </c>
      <c r="B24" s="10">
        <f>+Tbl3!B24-Tbl5!B24</f>
        <v>10345.011280841958</v>
      </c>
      <c r="C24" s="11">
        <f>+Tbl3!E24-Tbl5!C24</f>
        <v>222.83908111018602</v>
      </c>
      <c r="D24" s="11">
        <f>+Tbl3!H24-Tbl5!E24</f>
        <v>779.5400106691128</v>
      </c>
      <c r="E24" s="11">
        <f>+Tbl3!K24-Tbl5!G24</f>
        <v>4507.369899391261</v>
      </c>
      <c r="F24" s="11">
        <f>+Tbl3!N24-Tbl5!I24</f>
        <v>178.33032819986138</v>
      </c>
      <c r="G24" s="11"/>
      <c r="H24" s="11">
        <f>+Tbl3!Q24-Tbl5!K24</f>
        <v>31.936707980396733</v>
      </c>
      <c r="I24" s="11"/>
      <c r="J24" s="11">
        <f>+Tbl3!T24-Tbl5!M24</f>
        <v>887.5242158949839</v>
      </c>
      <c r="K24" s="11">
        <f>+Tbl3!W24-Tbl5!O24</f>
        <v>66.67182980272112</v>
      </c>
      <c r="L24" s="11">
        <f>+Tbl3!Z24-Tbl5!Q24</f>
        <v>128.9990462610742</v>
      </c>
      <c r="M24" s="11">
        <f>+Tbl3!AC24-Tbl5!S24</f>
        <v>400.09940123342926</v>
      </c>
      <c r="N24" s="11">
        <f>+Tbl3!AF24-Tbl5!U24</f>
        <v>859.6430488735112</v>
      </c>
      <c r="O24" s="11">
        <f>+Tbl3!AI24-Tbl5!W24</f>
        <v>275.1040973880616</v>
      </c>
      <c r="P24" s="11">
        <f>+Tbl3!AL24-Tbl5!Y24</f>
        <v>2006.953614037361</v>
      </c>
    </row>
    <row r="25" spans="1:16" ht="12.75">
      <c r="A25" s="3" t="s">
        <v>62</v>
      </c>
      <c r="B25" s="10">
        <f>+Tbl3!B25-Tbl5!B25</f>
        <v>10857.297243609128</v>
      </c>
      <c r="C25" s="11">
        <f>+Tbl3!E25-Tbl5!C25</f>
        <v>233.79154241585448</v>
      </c>
      <c r="D25" s="11">
        <f>+Tbl3!H25-Tbl5!E25</f>
        <v>602.0032262566583</v>
      </c>
      <c r="E25" s="11">
        <f>+Tbl3!K25-Tbl5!G25</f>
        <v>4762.019387778837</v>
      </c>
      <c r="F25" s="11">
        <f>+Tbl3!N25-Tbl5!I25</f>
        <v>144.10080016747688</v>
      </c>
      <c r="G25" s="11"/>
      <c r="H25" s="11">
        <f>+Tbl3!Q25-Tbl5!K25</f>
        <v>79.51674536530899</v>
      </c>
      <c r="I25" s="11"/>
      <c r="J25" s="11">
        <f>+Tbl3!T25-Tbl5!M25</f>
        <v>660.9301667790934</v>
      </c>
      <c r="K25" s="11">
        <f>+Tbl3!W25-Tbl5!O25</f>
        <v>150.86414598404315</v>
      </c>
      <c r="L25" s="11">
        <f>+Tbl3!Z25-Tbl5!Q25</f>
        <v>78.99430811099997</v>
      </c>
      <c r="M25" s="11">
        <f>+Tbl3!AC25-Tbl5!S25</f>
        <v>932.1744714009908</v>
      </c>
      <c r="N25" s="11">
        <f>+Tbl3!AF25-Tbl5!U25</f>
        <v>959.1249214951965</v>
      </c>
      <c r="O25" s="11">
        <f>+Tbl3!AI25-Tbl5!W25</f>
        <v>192.1123049010258</v>
      </c>
      <c r="P25" s="11">
        <f>+Tbl3!AL25-Tbl5!Y25</f>
        <v>2061.6652229536408</v>
      </c>
    </row>
    <row r="26" spans="1:16" ht="12.75">
      <c r="A26" s="3" t="s">
        <v>63</v>
      </c>
      <c r="B26" s="10">
        <f>+Tbl3!B26-Tbl5!B26</f>
        <v>10452.576140046986</v>
      </c>
      <c r="C26" s="11">
        <f>+Tbl3!E26-Tbl5!C26</f>
        <v>275.19689971528</v>
      </c>
      <c r="D26" s="11">
        <f>+Tbl3!H26-Tbl5!E26</f>
        <v>656.8763998734579</v>
      </c>
      <c r="E26" s="11">
        <f>+Tbl3!K26-Tbl5!G26</f>
        <v>4312.065046856929</v>
      </c>
      <c r="F26" s="11">
        <f>+Tbl3!N26-Tbl5!I26</f>
        <v>191.5838816830117</v>
      </c>
      <c r="G26" s="11"/>
      <c r="H26" s="11">
        <f>+Tbl3!Q26-Tbl5!K26</f>
        <v>54.808136821196825</v>
      </c>
      <c r="I26" s="11"/>
      <c r="J26" s="11">
        <f>+Tbl3!T26-Tbl5!M26</f>
        <v>891.3260941494957</v>
      </c>
      <c r="K26" s="11">
        <f>+Tbl3!W26-Tbl5!O26</f>
        <v>41.71826512672374</v>
      </c>
      <c r="L26" s="11">
        <f>+Tbl3!Z26-Tbl5!Q26</f>
        <v>83.39995980728241</v>
      </c>
      <c r="M26" s="11">
        <f>+Tbl3!AC26-Tbl5!S26</f>
        <v>717.1033251046308</v>
      </c>
      <c r="N26" s="11">
        <f>+Tbl3!AF26-Tbl5!U26</f>
        <v>747.4953978041812</v>
      </c>
      <c r="O26" s="11">
        <f>+Tbl3!AI26-Tbl5!W26</f>
        <v>283.1655628795619</v>
      </c>
      <c r="P26" s="11">
        <f>+Tbl3!AL26-Tbl5!Y26</f>
        <v>2197.8371702252352</v>
      </c>
    </row>
    <row r="27" spans="1:16" ht="12.75">
      <c r="A27" s="3" t="s">
        <v>64</v>
      </c>
      <c r="B27" s="10">
        <f>+Tbl3!B27-Tbl5!B27</f>
        <v>12714.304846855994</v>
      </c>
      <c r="C27" s="11">
        <f>+Tbl3!E27-Tbl5!C27</f>
        <v>184.2375387463792</v>
      </c>
      <c r="D27" s="11">
        <f>+Tbl3!H27-Tbl5!E27</f>
        <v>965.3532750022396</v>
      </c>
      <c r="E27" s="11">
        <f>+Tbl3!K27-Tbl5!G27</f>
        <v>5558.806719025293</v>
      </c>
      <c r="F27" s="11">
        <f>+Tbl3!N27-Tbl5!I27</f>
        <v>256.4531567473945</v>
      </c>
      <c r="G27" s="11"/>
      <c r="H27" s="11">
        <f>+Tbl3!Q27-Tbl5!K27</f>
        <v>43.62798837359771</v>
      </c>
      <c r="I27" s="11"/>
      <c r="J27" s="11">
        <f>+Tbl3!T27-Tbl5!M27</f>
        <v>1530.4658697404964</v>
      </c>
      <c r="K27" s="11">
        <f>+Tbl3!W27-Tbl5!O27</f>
        <v>48.949881048367025</v>
      </c>
      <c r="L27" s="11">
        <f>+Tbl3!Z27-Tbl5!Q27</f>
        <v>115.88636386259344</v>
      </c>
      <c r="M27" s="11">
        <f>+Tbl3!AC27-Tbl5!S27</f>
        <v>650.8095479837947</v>
      </c>
      <c r="N27" s="11">
        <f>+Tbl3!AF27-Tbl5!U27</f>
        <v>860.2617334089846</v>
      </c>
      <c r="O27" s="11">
        <f>+Tbl3!AI27-Tbl5!W27</f>
        <v>431.5485213167299</v>
      </c>
      <c r="P27" s="11">
        <f>+Tbl3!AL27-Tbl5!Y27</f>
        <v>2067.904251600123</v>
      </c>
    </row>
    <row r="28" spans="1:16" ht="12.75">
      <c r="A28" s="3" t="s">
        <v>65</v>
      </c>
      <c r="B28" s="10">
        <f>+Tbl3!B28-Tbl5!B28</f>
        <v>12169.236695382002</v>
      </c>
      <c r="C28" s="11">
        <f>+Tbl3!E28-Tbl5!C28</f>
        <v>576.1121218784286</v>
      </c>
      <c r="D28" s="11">
        <f>+Tbl3!H28-Tbl5!E28</f>
        <v>1054.0485677723223</v>
      </c>
      <c r="E28" s="11">
        <f>+Tbl3!K28-Tbl5!G28</f>
        <v>4893.707315111964</v>
      </c>
      <c r="F28" s="11">
        <f>+Tbl3!N28-Tbl5!I28</f>
        <v>86.44760889316669</v>
      </c>
      <c r="G28" s="11"/>
      <c r="H28" s="11">
        <f>+Tbl3!Q28-Tbl5!K28</f>
        <v>84.26323299624474</v>
      </c>
      <c r="I28" s="11"/>
      <c r="J28" s="11">
        <f>+Tbl3!T28-Tbl5!M28</f>
        <v>1080.467602639935</v>
      </c>
      <c r="K28" s="11">
        <f>+Tbl3!W28-Tbl5!O28</f>
        <v>99.43469668620206</v>
      </c>
      <c r="L28" s="11">
        <f>+Tbl3!Z28-Tbl5!Q28</f>
        <v>1.62749973693431</v>
      </c>
      <c r="M28" s="11">
        <f>+Tbl3!AC28-Tbl5!S28</f>
        <v>899.1896434715017</v>
      </c>
      <c r="N28" s="11">
        <f>+Tbl3!AF28-Tbl5!U28</f>
        <v>1053.761332775647</v>
      </c>
      <c r="O28" s="11">
        <f>+Tbl3!AI28-Tbl5!W28</f>
        <v>288.54817383380816</v>
      </c>
      <c r="P28" s="11">
        <f>+Tbl3!AL28-Tbl5!Y28</f>
        <v>2051.6288995858467</v>
      </c>
    </row>
    <row r="29" spans="1:16" ht="12.75">
      <c r="A29" s="3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2.75">
      <c r="A30" s="128" t="s">
        <v>151</v>
      </c>
      <c r="B30" s="10">
        <f>+Tbl3!B30-Tbl5!B30</f>
        <v>13316.091962990415</v>
      </c>
      <c r="C30" s="11">
        <f>+Tbl3!E30-Tbl5!C30</f>
        <v>273.68052217521443</v>
      </c>
      <c r="D30" s="11">
        <f>+Tbl3!H30-Tbl5!E30</f>
        <v>938.5410860975892</v>
      </c>
      <c r="E30" s="11">
        <f>+Tbl3!K30-Tbl5!G30</f>
        <v>5834.837431692051</v>
      </c>
      <c r="F30" s="11">
        <f>+Tbl3!N30-Tbl5!I30</f>
        <v>184.27054338989015</v>
      </c>
      <c r="G30" s="11"/>
      <c r="H30" s="11">
        <f>+Tbl3!Q30-Tbl5!K30</f>
        <v>57.55815865962738</v>
      </c>
      <c r="I30" s="11"/>
      <c r="J30" s="11">
        <f>+Tbl3!T30-Tbl5!M30</f>
        <v>1456.477676435052</v>
      </c>
      <c r="K30" s="11">
        <f>+Tbl3!W30-Tbl5!O30</f>
        <v>71.8785111497764</v>
      </c>
      <c r="L30" s="11">
        <f>+Tbl3!Z30-Tbl5!Q30</f>
        <v>0.2771168900648213</v>
      </c>
      <c r="M30" s="11">
        <f>+Tbl3!AC30-Tbl5!S30</f>
        <v>594.5030574724885</v>
      </c>
      <c r="N30" s="11">
        <f>+Tbl3!AF30-Tbl5!U30</f>
        <v>661.652715049713</v>
      </c>
      <c r="O30" s="11">
        <f>+Tbl3!AI30-Tbl5!W30</f>
        <v>240.50376825132255</v>
      </c>
      <c r="P30" s="11">
        <f>+Tbl3!AL30-Tbl5!Y30</f>
        <v>3001.911375727625</v>
      </c>
    </row>
    <row r="31" spans="1:16" ht="12.75">
      <c r="A31" s="3" t="s">
        <v>67</v>
      </c>
      <c r="B31" s="10">
        <f>+Tbl3!B31-Tbl5!B31</f>
        <v>11481.23619722921</v>
      </c>
      <c r="C31" s="11">
        <f>+Tbl3!E31-Tbl5!C31</f>
        <v>393.92884532317004</v>
      </c>
      <c r="D31" s="11">
        <f>+Tbl3!H31-Tbl5!E31</f>
        <v>879.8797878931855</v>
      </c>
      <c r="E31" s="11">
        <f>+Tbl3!K31-Tbl5!G31</f>
        <v>4470.402777533495</v>
      </c>
      <c r="F31" s="11">
        <f>+Tbl3!N31-Tbl5!I31</f>
        <v>96.48803080161055</v>
      </c>
      <c r="G31" s="11"/>
      <c r="H31" s="11">
        <f>+Tbl3!Q31-Tbl5!K31</f>
        <v>229.07749909509505</v>
      </c>
      <c r="I31" s="11"/>
      <c r="J31" s="11">
        <f>+Tbl3!T31-Tbl5!M31</f>
        <v>1240.708415982433</v>
      </c>
      <c r="K31" s="11">
        <f>+Tbl3!W31-Tbl5!O31</f>
        <v>133.69770682231902</v>
      </c>
      <c r="L31" s="11">
        <f>+Tbl3!Z31-Tbl5!Q31</f>
        <v>117.2536607870231</v>
      </c>
      <c r="M31" s="11">
        <f>+Tbl3!AC31-Tbl5!S31</f>
        <v>750.4303179407782</v>
      </c>
      <c r="N31" s="11">
        <f>+Tbl3!AF31-Tbl5!U31</f>
        <v>570.1486682291811</v>
      </c>
      <c r="O31" s="11">
        <f>+Tbl3!AI31-Tbl5!W31</f>
        <v>271.48910791665924</v>
      </c>
      <c r="P31" s="11">
        <f>+Tbl3!AL31-Tbl5!Y31</f>
        <v>2327.7313789042587</v>
      </c>
    </row>
    <row r="32" spans="1:16" ht="12.75">
      <c r="A32" s="3" t="s">
        <v>68</v>
      </c>
      <c r="B32" s="10">
        <f>+Tbl3!B32-Tbl5!B32</f>
        <v>10116.518534447674</v>
      </c>
      <c r="C32" s="11">
        <f>+Tbl3!E32-Tbl5!C32</f>
        <v>215.7155528835793</v>
      </c>
      <c r="D32" s="11">
        <f>+Tbl3!H32-Tbl5!E32</f>
        <v>640.4819011732916</v>
      </c>
      <c r="E32" s="11">
        <f>+Tbl3!K32-Tbl5!G32</f>
        <v>4392.977936482668</v>
      </c>
      <c r="F32" s="11">
        <f>+Tbl3!N32-Tbl5!I32</f>
        <v>171.926579365331</v>
      </c>
      <c r="G32" s="11"/>
      <c r="H32" s="11">
        <f>+Tbl3!Q32-Tbl5!K32</f>
        <v>64.85916717026954</v>
      </c>
      <c r="I32" s="11"/>
      <c r="J32" s="11">
        <f>+Tbl3!T32-Tbl5!M32</f>
        <v>860.5696645783007</v>
      </c>
      <c r="K32" s="11">
        <f>+Tbl3!W32-Tbl5!O32</f>
        <v>62.14074320624111</v>
      </c>
      <c r="L32" s="11">
        <f>+Tbl3!Z32-Tbl5!Q32</f>
        <v>82.51173411598538</v>
      </c>
      <c r="M32" s="11">
        <f>+Tbl3!AC32-Tbl5!S32</f>
        <v>719.591482326843</v>
      </c>
      <c r="N32" s="11">
        <f>+Tbl3!AF32-Tbl5!U32</f>
        <v>764.0091396766112</v>
      </c>
      <c r="O32" s="11">
        <f>+Tbl3!AI32-Tbl5!W32</f>
        <v>209.38289827196925</v>
      </c>
      <c r="P32" s="11">
        <f>+Tbl3!AL32-Tbl5!Y32</f>
        <v>1932.3517351965847</v>
      </c>
    </row>
    <row r="33" spans="1:16" ht="12.75">
      <c r="A33" s="3" t="s">
        <v>69</v>
      </c>
      <c r="B33" s="10">
        <f>+Tbl3!B33-Tbl5!B33</f>
        <v>10442.639212697193</v>
      </c>
      <c r="C33" s="11">
        <f>+Tbl3!E33-Tbl5!C33</f>
        <v>229.7791314942129</v>
      </c>
      <c r="D33" s="11">
        <f>+Tbl3!H33-Tbl5!E33</f>
        <v>809.9006364801239</v>
      </c>
      <c r="E33" s="11">
        <f>+Tbl3!K33-Tbl5!G33</f>
        <v>4216.429832042468</v>
      </c>
      <c r="F33" s="11">
        <f>+Tbl3!N33-Tbl5!I33</f>
        <v>256.0993575181776</v>
      </c>
      <c r="G33" s="11"/>
      <c r="H33" s="11">
        <f>+Tbl3!Q33-Tbl5!K33</f>
        <v>30.756308235230584</v>
      </c>
      <c r="I33" s="11"/>
      <c r="J33" s="11">
        <f>+Tbl3!T33-Tbl5!M33</f>
        <v>909.6475346523066</v>
      </c>
      <c r="K33" s="11">
        <f>+Tbl3!W33-Tbl5!O33</f>
        <v>60.267658347312285</v>
      </c>
      <c r="L33" s="11">
        <f>+Tbl3!Z33-Tbl5!Q33</f>
        <v>100.7721263117462</v>
      </c>
      <c r="M33" s="11">
        <f>+Tbl3!AC33-Tbl5!S33</f>
        <v>795.997739760352</v>
      </c>
      <c r="N33" s="11">
        <f>+Tbl3!AF33-Tbl5!U33</f>
        <v>796.7255099193071</v>
      </c>
      <c r="O33" s="11">
        <f>+Tbl3!AI33-Tbl5!W33</f>
        <v>216.79532227620413</v>
      </c>
      <c r="P33" s="11">
        <f>+Tbl3!AL33-Tbl5!Y33</f>
        <v>2019.4680556597514</v>
      </c>
    </row>
    <row r="34" spans="1:16" ht="12.75">
      <c r="A34" s="3" t="s">
        <v>70</v>
      </c>
      <c r="B34" s="10">
        <f>+Tbl3!B34-Tbl5!B34</f>
        <v>11381.72760008625</v>
      </c>
      <c r="C34" s="11">
        <f>+Tbl3!E34-Tbl5!C34</f>
        <v>273.515622080069</v>
      </c>
      <c r="D34" s="11">
        <f>+Tbl3!H34-Tbl5!E34</f>
        <v>881.2296700927192</v>
      </c>
      <c r="E34" s="11">
        <f>+Tbl3!K34-Tbl5!G34</f>
        <v>4703.086900740315</v>
      </c>
      <c r="F34" s="11">
        <f>+Tbl3!N34-Tbl5!I34</f>
        <v>155.50286782146196</v>
      </c>
      <c r="G34" s="11"/>
      <c r="H34" s="11">
        <f>+Tbl3!Q34-Tbl5!K34</f>
        <v>131.34767483648386</v>
      </c>
      <c r="I34" s="11"/>
      <c r="J34" s="11">
        <f>+Tbl3!T34-Tbl5!M34</f>
        <v>887.0431395098112</v>
      </c>
      <c r="K34" s="11">
        <f>+Tbl3!W34-Tbl5!O34</f>
        <v>194.52940415438803</v>
      </c>
      <c r="L34" s="11">
        <f>+Tbl3!Z34-Tbl5!Q34</f>
        <v>111.40417235678864</v>
      </c>
      <c r="M34" s="11">
        <f>+Tbl3!AC34-Tbl5!S34</f>
        <v>924.2835693236541</v>
      </c>
      <c r="N34" s="11">
        <f>+Tbl3!AF34-Tbl5!U34</f>
        <v>799.4086537770431</v>
      </c>
      <c r="O34" s="11">
        <f>+Tbl3!AI34-Tbl5!W34</f>
        <v>363.4757996118738</v>
      </c>
      <c r="P34" s="11">
        <f>+Tbl3!AL34-Tbl5!Y34</f>
        <v>1956.900125781643</v>
      </c>
    </row>
    <row r="35" spans="1:16" ht="12.75">
      <c r="A35" s="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2.75">
      <c r="A36" s="3" t="s">
        <v>71</v>
      </c>
      <c r="B36" s="10">
        <f>+Tbl3!B36-Tbl5!B36</f>
        <v>9981.723343044847</v>
      </c>
      <c r="C36" s="11">
        <f>+Tbl3!E36-Tbl5!C36</f>
        <v>239.6816292487861</v>
      </c>
      <c r="D36" s="11">
        <f>+Tbl3!H36-Tbl5!E36</f>
        <v>896.4909271636675</v>
      </c>
      <c r="E36" s="11">
        <f>+Tbl3!K36-Tbl5!G36</f>
        <v>4372.029545844045</v>
      </c>
      <c r="F36" s="11">
        <f>+Tbl3!N36-Tbl5!I36</f>
        <v>268.3875761211082</v>
      </c>
      <c r="G36" s="11"/>
      <c r="H36" s="11">
        <f>+Tbl3!Q36-Tbl5!K36</f>
        <v>66.55763953156239</v>
      </c>
      <c r="I36" s="11"/>
      <c r="J36" s="11">
        <f>+Tbl3!T36-Tbl5!M36</f>
        <v>635.8469168808914</v>
      </c>
      <c r="K36" s="11">
        <f>+Tbl3!W36-Tbl5!O36</f>
        <v>46.03372293630391</v>
      </c>
      <c r="L36" s="11">
        <f>+Tbl3!Z36-Tbl5!Q36</f>
        <v>0</v>
      </c>
      <c r="M36" s="11">
        <f>+Tbl3!AC36-Tbl5!S36</f>
        <v>452.82379662953446</v>
      </c>
      <c r="N36" s="11">
        <f>+Tbl3!AF36-Tbl5!U36</f>
        <v>798.8445541273923</v>
      </c>
      <c r="O36" s="11">
        <f>+Tbl3!AI36-Tbl5!W36</f>
        <v>237.2709328763211</v>
      </c>
      <c r="P36" s="11">
        <f>+Tbl3!AL36-Tbl5!Y36</f>
        <v>1967.756101685233</v>
      </c>
    </row>
    <row r="37" spans="1:16" ht="12.75">
      <c r="A37" s="3" t="s">
        <v>72</v>
      </c>
      <c r="B37" s="10">
        <f>+Tbl3!B37-Tbl5!B37</f>
        <v>10207.87458830899</v>
      </c>
      <c r="C37" s="11">
        <f>+Tbl3!E37-Tbl5!C37</f>
        <v>261.0047016083999</v>
      </c>
      <c r="D37" s="11">
        <f>+Tbl3!H37-Tbl5!E37</f>
        <v>792.1104291836541</v>
      </c>
      <c r="E37" s="11">
        <f>+Tbl3!K37-Tbl5!G37</f>
        <v>4402.909203236723</v>
      </c>
      <c r="F37" s="11">
        <f>+Tbl3!N37-Tbl5!I37</f>
        <v>281.976762838147</v>
      </c>
      <c r="G37" s="11"/>
      <c r="H37" s="11">
        <f>+Tbl3!Q37-Tbl5!K37</f>
        <v>130.81442021074923</v>
      </c>
      <c r="I37" s="11"/>
      <c r="J37" s="11">
        <f>+Tbl3!T37-Tbl5!M37</f>
        <v>750.2706797025221</v>
      </c>
      <c r="K37" s="11">
        <f>+Tbl3!W37-Tbl5!O37</f>
        <v>59.48023389365956</v>
      </c>
      <c r="L37" s="11">
        <f>+Tbl3!Z37-Tbl5!Q37</f>
        <v>18.87926036532078</v>
      </c>
      <c r="M37" s="11">
        <f>+Tbl3!AC37-Tbl5!S37</f>
        <v>430.30675584697366</v>
      </c>
      <c r="N37" s="11">
        <f>+Tbl3!AF37-Tbl5!U37</f>
        <v>819.2661620683978</v>
      </c>
      <c r="O37" s="11">
        <f>+Tbl3!AI37-Tbl5!W37</f>
        <v>473.190389284964</v>
      </c>
      <c r="P37" s="11">
        <f>+Tbl3!AL37-Tbl5!Y37</f>
        <v>1787.6655900694784</v>
      </c>
    </row>
    <row r="38" spans="1:16" ht="12.75">
      <c r="A38" s="3" t="s">
        <v>73</v>
      </c>
      <c r="B38" s="10">
        <f>+Tbl3!B38-Tbl5!B38</f>
        <v>10734.405286799507</v>
      </c>
      <c r="C38" s="11">
        <f>+Tbl3!E38-Tbl5!C38</f>
        <v>282.53242085423744</v>
      </c>
      <c r="D38" s="11">
        <f>+Tbl3!H38-Tbl5!E38</f>
        <v>821.7684441513213</v>
      </c>
      <c r="E38" s="11">
        <f>+Tbl3!K38-Tbl5!G38</f>
        <v>4667.157249591789</v>
      </c>
      <c r="F38" s="11">
        <f>+Tbl3!N38-Tbl5!I38</f>
        <v>251.73366773337932</v>
      </c>
      <c r="G38" s="11"/>
      <c r="H38" s="11">
        <f>+Tbl3!Q38-Tbl5!K38</f>
        <v>71.27275473739871</v>
      </c>
      <c r="I38" s="11"/>
      <c r="J38" s="11">
        <f>+Tbl3!T38-Tbl5!M38</f>
        <v>969.1940934711796</v>
      </c>
      <c r="K38" s="11">
        <f>+Tbl3!W38-Tbl5!O38</f>
        <v>154.60956970008152</v>
      </c>
      <c r="L38" s="11">
        <f>+Tbl3!Z38-Tbl5!Q38</f>
        <v>100.811458803008</v>
      </c>
      <c r="M38" s="11">
        <f>+Tbl3!AC38-Tbl5!S38</f>
        <v>549.253603357932</v>
      </c>
      <c r="N38" s="11">
        <f>+Tbl3!AF38-Tbl5!U38</f>
        <v>742.8953675366855</v>
      </c>
      <c r="O38" s="11">
        <f>+Tbl3!AI38-Tbl5!W38</f>
        <v>188.8391553858783</v>
      </c>
      <c r="P38" s="11">
        <f>+Tbl3!AL38-Tbl5!Y38</f>
        <v>1934.3375014766157</v>
      </c>
    </row>
    <row r="39" spans="1:16" ht="12.75">
      <c r="A39" s="8" t="s">
        <v>74</v>
      </c>
      <c r="B39" s="28">
        <f>+Tbl3!B39-Tbl5!B39</f>
        <v>13662.696158468038</v>
      </c>
      <c r="C39" s="28">
        <f>+Tbl3!E39-Tbl5!C39</f>
        <v>225.42104275690969</v>
      </c>
      <c r="D39" s="28">
        <f>+Tbl3!H39-Tbl5!E39</f>
        <v>1003.1321905647941</v>
      </c>
      <c r="E39" s="28">
        <f>+Tbl3!K39-Tbl5!G39</f>
        <v>6036.731333100749</v>
      </c>
      <c r="F39" s="28">
        <f>+Tbl3!N39-Tbl5!I39</f>
        <v>266.66758150172507</v>
      </c>
      <c r="G39" s="28"/>
      <c r="H39" s="28">
        <f>+Tbl3!Q39-Tbl5!K39</f>
        <v>163.01252393689188</v>
      </c>
      <c r="I39" s="28"/>
      <c r="J39" s="28">
        <f>+Tbl3!T39-Tbl5!M39</f>
        <v>1255.483310462457</v>
      </c>
      <c r="K39" s="28">
        <f>+Tbl3!W39-Tbl5!O39</f>
        <v>47.412634027212476</v>
      </c>
      <c r="L39" s="28">
        <f>+Tbl3!Z39-Tbl5!Q39</f>
        <v>123.62867000038764</v>
      </c>
      <c r="M39" s="28">
        <f>+Tbl3!AC39-Tbl5!S39</f>
        <v>829.5765181997907</v>
      </c>
      <c r="N39" s="28">
        <f>+Tbl3!AF39-Tbl5!U39</f>
        <v>1095.2862953056558</v>
      </c>
      <c r="O39" s="28">
        <f>+Tbl3!AI39-Tbl5!W39</f>
        <v>141.1327983874094</v>
      </c>
      <c r="P39" s="28">
        <f>+Tbl3!AL39-Tbl5!Y39</f>
        <v>2475.2112602240563</v>
      </c>
    </row>
    <row r="40" ht="12.75">
      <c r="A40" s="3" t="s">
        <v>185</v>
      </c>
    </row>
  </sheetData>
  <sheetProtection password="CAF5" sheet="1"/>
  <mergeCells count="9">
    <mergeCell ref="F8:G8"/>
    <mergeCell ref="F9:G9"/>
    <mergeCell ref="H9:I9"/>
    <mergeCell ref="H8:I8"/>
    <mergeCell ref="A1:P1"/>
    <mergeCell ref="A3:P3"/>
    <mergeCell ref="E6:H6"/>
    <mergeCell ref="F7:G7"/>
    <mergeCell ref="H7:I7"/>
  </mergeCells>
  <printOptions horizontalCentered="1"/>
  <pageMargins left="0.59" right="0.68" top="0.87" bottom="0.88" header="0.67" footer="0.5"/>
  <pageSetup fitToHeight="1" fitToWidth="1" horizontalDpi="600" verticalDpi="600" orientation="landscape" scale="84" r:id="rId1"/>
  <headerFooter scaleWithDoc="0" alignWithMargins="0">
    <oddFooter>&amp;L&amp;"Arial,Italic"MSDE - LFRO    10  / 2011&amp;C- 6 -&amp;R&amp;"Arial,Italic"Selected Financial Data - Part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0"/>
  <sheetViews>
    <sheetView zoomScalePageLayoutView="0" workbookViewId="0" topLeftCell="A2">
      <selection activeCell="G47" sqref="G47"/>
    </sheetView>
  </sheetViews>
  <sheetFormatPr defaultColWidth="9.140625" defaultRowHeight="12.75"/>
  <cols>
    <col min="1" max="1" width="14.140625" style="3" customWidth="1"/>
    <col min="2" max="4" width="11.7109375" style="0" customWidth="1"/>
    <col min="5" max="5" width="8.7109375" style="0" customWidth="1"/>
    <col min="6" max="8" width="11.7109375" style="0" customWidth="1"/>
    <col min="9" max="9" width="4.7109375" style="0" customWidth="1"/>
    <col min="10" max="12" width="11.7109375" style="0" customWidth="1"/>
    <col min="13" max="13" width="5.57421875" style="0" customWidth="1"/>
    <col min="14" max="14" width="17.140625" style="0" customWidth="1"/>
    <col min="15" max="16" width="15.57421875" style="0" customWidth="1"/>
    <col min="17" max="17" width="8.421875" style="0" customWidth="1"/>
    <col min="18" max="18" width="14.8515625" style="0" bestFit="1" customWidth="1"/>
    <col min="19" max="20" width="12.8515625" style="0" bestFit="1" customWidth="1"/>
    <col min="21" max="21" width="13.00390625" style="0" bestFit="1" customWidth="1"/>
    <col min="23" max="23" width="12.28125" style="0" bestFit="1" customWidth="1"/>
    <col min="24" max="24" width="10.28125" style="0" bestFit="1" customWidth="1"/>
    <col min="25" max="25" width="9.7109375" style="0" bestFit="1" customWidth="1"/>
    <col min="26" max="26" width="12.28125" style="0" bestFit="1" customWidth="1"/>
    <col min="28" max="28" width="10.8515625" style="0" bestFit="1" customWidth="1"/>
    <col min="29" max="29" width="12.421875" style="0" bestFit="1" customWidth="1"/>
    <col min="30" max="30" width="10.28125" style="0" bestFit="1" customWidth="1"/>
    <col min="31" max="31" width="9.28125" style="0" bestFit="1" customWidth="1"/>
    <col min="32" max="32" width="11.28125" style="0" customWidth="1"/>
    <col min="34" max="34" width="16.00390625" style="0" bestFit="1" customWidth="1"/>
    <col min="35" max="35" width="14.28125" style="0" bestFit="1" customWidth="1"/>
    <col min="36" max="36" width="12.28125" style="0" bestFit="1" customWidth="1"/>
    <col min="37" max="37" width="13.421875" style="0" bestFit="1" customWidth="1"/>
  </cols>
  <sheetData>
    <row r="1" spans="1:12" ht="12.75">
      <c r="A1" s="223" t="s">
        <v>119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</row>
    <row r="2" ht="12.75">
      <c r="R2" s="45"/>
    </row>
    <row r="3" spans="1:34" ht="12.75">
      <c r="A3" s="222" t="s">
        <v>216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W3" s="177" t="s">
        <v>209</v>
      </c>
      <c r="AC3" s="61" t="s">
        <v>195</v>
      </c>
      <c r="AH3" s="177" t="s">
        <v>207</v>
      </c>
    </row>
    <row r="4" spans="1:26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N4" s="221" t="s">
        <v>182</v>
      </c>
      <c r="O4" s="221"/>
      <c r="P4" s="221"/>
      <c r="R4" s="235" t="s">
        <v>196</v>
      </c>
      <c r="S4" s="221"/>
      <c r="T4" s="221"/>
      <c r="U4" s="221"/>
      <c r="W4" s="221" t="s">
        <v>173</v>
      </c>
      <c r="X4" s="221"/>
      <c r="Y4" s="221"/>
      <c r="Z4" s="221"/>
    </row>
    <row r="5" spans="1:37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R5" s="234" t="s">
        <v>162</v>
      </c>
      <c r="S5" s="234"/>
      <c r="T5" s="234"/>
      <c r="U5" s="234"/>
      <c r="W5" s="234" t="s">
        <v>174</v>
      </c>
      <c r="X5" s="234"/>
      <c r="Y5" s="234"/>
      <c r="Z5" s="234"/>
      <c r="AH5" s="234" t="s">
        <v>194</v>
      </c>
      <c r="AI5" s="234"/>
      <c r="AJ5" s="234"/>
      <c r="AK5" s="234"/>
    </row>
    <row r="6" spans="1:37" ht="15" customHeight="1" thickTop="1">
      <c r="A6" s="3" t="s">
        <v>114</v>
      </c>
      <c r="R6" s="108" t="s">
        <v>77</v>
      </c>
      <c r="S6" s="108"/>
      <c r="T6" s="108" t="s">
        <v>163</v>
      </c>
      <c r="U6" s="108" t="s">
        <v>32</v>
      </c>
      <c r="W6" s="120" t="s">
        <v>77</v>
      </c>
      <c r="X6" s="120"/>
      <c r="Y6" s="120"/>
      <c r="Z6" s="120"/>
      <c r="AC6" s="232" t="s">
        <v>208</v>
      </c>
      <c r="AD6" s="225"/>
      <c r="AE6" s="225"/>
      <c r="AF6" s="225"/>
      <c r="AH6" s="108" t="s">
        <v>77</v>
      </c>
      <c r="AI6" s="108"/>
      <c r="AJ6" s="108" t="s">
        <v>163</v>
      </c>
      <c r="AK6" s="108" t="s">
        <v>32</v>
      </c>
    </row>
    <row r="7" spans="1:37" ht="13.5" thickBot="1">
      <c r="A7" t="s">
        <v>35</v>
      </c>
      <c r="B7" s="225" t="s">
        <v>120</v>
      </c>
      <c r="C7" s="225"/>
      <c r="D7" s="225"/>
      <c r="E7" s="6"/>
      <c r="F7" s="225" t="s">
        <v>121</v>
      </c>
      <c r="G7" s="225"/>
      <c r="H7" s="225"/>
      <c r="I7" s="6"/>
      <c r="J7" s="225" t="s">
        <v>122</v>
      </c>
      <c r="K7" s="225"/>
      <c r="L7" s="225"/>
      <c r="N7" s="219" t="s">
        <v>174</v>
      </c>
      <c r="O7" s="219" t="s">
        <v>121</v>
      </c>
      <c r="P7" s="219" t="s">
        <v>175</v>
      </c>
      <c r="R7" s="108" t="s">
        <v>164</v>
      </c>
      <c r="S7" s="108"/>
      <c r="T7" s="108" t="s">
        <v>165</v>
      </c>
      <c r="U7" s="108" t="s">
        <v>166</v>
      </c>
      <c r="W7" s="108" t="s">
        <v>166</v>
      </c>
      <c r="X7" s="108" t="s">
        <v>170</v>
      </c>
      <c r="Y7" s="108" t="s">
        <v>163</v>
      </c>
      <c r="Z7" s="108"/>
      <c r="AC7" s="233" t="s">
        <v>174</v>
      </c>
      <c r="AD7" s="233"/>
      <c r="AE7" s="233"/>
      <c r="AF7" s="233"/>
      <c r="AH7" s="108" t="s">
        <v>164</v>
      </c>
      <c r="AI7" s="108"/>
      <c r="AJ7" s="108" t="s">
        <v>165</v>
      </c>
      <c r="AK7" s="108" t="s">
        <v>166</v>
      </c>
    </row>
    <row r="8" spans="1:37" ht="13.5" thickBot="1">
      <c r="A8" s="4" t="s">
        <v>115</v>
      </c>
      <c r="B8" s="60" t="s">
        <v>190</v>
      </c>
      <c r="C8" s="60" t="s">
        <v>197</v>
      </c>
      <c r="D8" s="178" t="s">
        <v>210</v>
      </c>
      <c r="E8" s="60"/>
      <c r="F8" s="60" t="s">
        <v>190</v>
      </c>
      <c r="G8" s="60" t="s">
        <v>197</v>
      </c>
      <c r="H8" s="178" t="s">
        <v>210</v>
      </c>
      <c r="I8" s="109"/>
      <c r="J8" s="60" t="s">
        <v>190</v>
      </c>
      <c r="K8" s="60" t="s">
        <v>197</v>
      </c>
      <c r="L8" s="178" t="s">
        <v>210</v>
      </c>
      <c r="M8" s="61"/>
      <c r="N8" s="219"/>
      <c r="O8" s="219"/>
      <c r="P8" s="219"/>
      <c r="Q8" s="61"/>
      <c r="R8" s="121" t="s">
        <v>167</v>
      </c>
      <c r="S8" s="122" t="s">
        <v>121</v>
      </c>
      <c r="T8" s="123" t="s">
        <v>168</v>
      </c>
      <c r="U8" s="121" t="s">
        <v>169</v>
      </c>
      <c r="W8" s="121" t="s">
        <v>169</v>
      </c>
      <c r="X8" s="121" t="s">
        <v>171</v>
      </c>
      <c r="Y8" s="121" t="s">
        <v>172</v>
      </c>
      <c r="Z8" s="121" t="s">
        <v>32</v>
      </c>
      <c r="AC8" s="132" t="s">
        <v>178</v>
      </c>
      <c r="AD8" s="132" t="s">
        <v>179</v>
      </c>
      <c r="AE8" s="133" t="s">
        <v>180</v>
      </c>
      <c r="AF8" s="132" t="s">
        <v>181</v>
      </c>
      <c r="AH8" s="121" t="s">
        <v>167</v>
      </c>
      <c r="AI8" s="122" t="s">
        <v>121</v>
      </c>
      <c r="AJ8" s="123" t="s">
        <v>168</v>
      </c>
      <c r="AK8" s="121" t="s">
        <v>169</v>
      </c>
    </row>
    <row r="9" spans="1:37" s="54" customFormat="1" ht="12.75">
      <c r="A9" s="75" t="s">
        <v>76</v>
      </c>
      <c r="B9" s="207">
        <v>287.1366132844951</v>
      </c>
      <c r="C9" s="208">
        <v>247.16430437559853</v>
      </c>
      <c r="D9" s="203">
        <f>N9/Tbl11!C9</f>
        <v>286.8828738163853</v>
      </c>
      <c r="E9" s="209"/>
      <c r="F9" s="203">
        <v>61.4300641444788</v>
      </c>
      <c r="G9" s="206">
        <v>53.00481273066251</v>
      </c>
      <c r="H9" s="203">
        <f>O9/Tbl11!C9</f>
        <v>54.40193816295714</v>
      </c>
      <c r="I9" s="179"/>
      <c r="J9" s="203">
        <v>23.64994148986123</v>
      </c>
      <c r="K9" s="206">
        <v>15.761847668541163</v>
      </c>
      <c r="L9" s="203">
        <f>P9/Tbl11!C9</f>
        <v>14.500761497906534</v>
      </c>
      <c r="N9" s="114">
        <f>SUM(N11:N38)</f>
        <v>240666189.62999994</v>
      </c>
      <c r="O9" s="114">
        <f>SUM(O11:O38)</f>
        <v>45637813.76</v>
      </c>
      <c r="P9" s="114">
        <f>SUM(P11:P38)</f>
        <v>12164696.239999996</v>
      </c>
      <c r="R9" s="114">
        <f>SUM(R11:R38)</f>
        <v>216320523.11999997</v>
      </c>
      <c r="S9" s="114">
        <f>SUM(S11:S38)</f>
        <v>44817169.1</v>
      </c>
      <c r="T9" s="114">
        <f>SUM(T11:T38)</f>
        <v>12090597.299999997</v>
      </c>
      <c r="U9" s="114">
        <f>R9-S9-T9</f>
        <v>159412756.71999997</v>
      </c>
      <c r="W9" s="91">
        <f>SUM(W11:W38)</f>
        <v>24345666.510000005</v>
      </c>
      <c r="X9" s="144">
        <f>SUM(X11:X38)</f>
        <v>820644.6600000001</v>
      </c>
      <c r="Y9" s="144">
        <f>SUM(Y11:Y38)</f>
        <v>74098.94</v>
      </c>
      <c r="Z9" s="144">
        <f>SUM(Z11:Z38)</f>
        <v>23450922.91</v>
      </c>
      <c r="AC9" s="134">
        <f>SUM(AC11:AC38)</f>
        <v>234652.81999999998</v>
      </c>
      <c r="AD9" s="149">
        <f>SUM(AD11:AD38)</f>
        <v>79759.9</v>
      </c>
      <c r="AE9" s="150">
        <f>SUM(AE11:AE38)</f>
        <v>0</v>
      </c>
      <c r="AF9" s="149">
        <f>SUM(AF11:AF38)</f>
        <v>154892.92</v>
      </c>
      <c r="AH9" s="114">
        <f>SUM(AI9:AK9)</f>
        <v>216555175.94000003</v>
      </c>
      <c r="AI9" s="137">
        <f>SUM(AI11:AI38)</f>
        <v>44896929.00000001</v>
      </c>
      <c r="AJ9" s="137">
        <f>SUM(AJ11:AJ38)</f>
        <v>12090597.299999997</v>
      </c>
      <c r="AK9" s="137">
        <f>SUM(AK11:AK38)</f>
        <v>159567649.64000002</v>
      </c>
    </row>
    <row r="10" spans="4:37" ht="12.75">
      <c r="D10" s="177"/>
      <c r="E10" s="180"/>
      <c r="F10" s="177"/>
      <c r="G10" s="181"/>
      <c r="H10" s="177"/>
      <c r="I10" s="180"/>
      <c r="J10" s="177"/>
      <c r="K10" s="177"/>
      <c r="L10" s="177"/>
      <c r="R10" s="114"/>
      <c r="S10" s="114"/>
      <c r="T10" s="114"/>
      <c r="U10" s="114"/>
      <c r="W10" s="112"/>
      <c r="X10" s="112"/>
      <c r="Y10" s="112"/>
      <c r="Z10" s="112"/>
      <c r="AC10" s="135"/>
      <c r="AD10" s="135"/>
      <c r="AE10" s="136"/>
      <c r="AF10" s="135"/>
      <c r="AH10" s="114"/>
      <c r="AI10" s="114"/>
      <c r="AJ10" s="114"/>
      <c r="AK10" s="114"/>
    </row>
    <row r="11" spans="1:37" ht="12.75">
      <c r="A11" s="3" t="s">
        <v>52</v>
      </c>
      <c r="B11" s="210">
        <v>343.58349481007434</v>
      </c>
      <c r="C11" s="59">
        <v>452.86201710278385</v>
      </c>
      <c r="D11" s="211">
        <f>N11/Tbl11!C11</f>
        <v>468.656949647561</v>
      </c>
      <c r="E11" s="212"/>
      <c r="F11" s="204">
        <v>36.54339692060695</v>
      </c>
      <c r="G11" s="213">
        <v>67.68013030413658</v>
      </c>
      <c r="H11" s="204">
        <f>O11/Tbl11!C11</f>
        <v>83.51803195821282</v>
      </c>
      <c r="I11" s="183"/>
      <c r="J11" s="204">
        <v>33.66497162543342</v>
      </c>
      <c r="K11" s="204">
        <v>95.36909569308641</v>
      </c>
      <c r="L11" s="204">
        <f>P11/Tbl11!C11</f>
        <v>12.389368979752309</v>
      </c>
      <c r="N11" s="45">
        <f aca="true" t="shared" si="0" ref="N11:P15">R11+W11</f>
        <v>4172101.33</v>
      </c>
      <c r="O11" s="45">
        <f t="shared" si="0"/>
        <v>743498.4</v>
      </c>
      <c r="P11" s="45">
        <f t="shared" si="0"/>
        <v>110293.26</v>
      </c>
      <c r="R11" s="114">
        <f>S11+T11+U11</f>
        <v>3668834.77</v>
      </c>
      <c r="S11" s="91">
        <f aca="true" t="shared" si="1" ref="S11:U15">AI11-AD11</f>
        <v>743498.4</v>
      </c>
      <c r="T11" s="91">
        <f t="shared" si="1"/>
        <v>110293.26</v>
      </c>
      <c r="U11" s="114">
        <f t="shared" si="1"/>
        <v>2815043.11</v>
      </c>
      <c r="W11" s="114">
        <f>X11+Y11+Z11</f>
        <v>503266.56</v>
      </c>
      <c r="X11" s="114">
        <v>0</v>
      </c>
      <c r="Y11" s="114">
        <v>0</v>
      </c>
      <c r="Z11" s="114">
        <v>503266.56</v>
      </c>
      <c r="AC11" s="114">
        <f>AD11+AE11+AF11</f>
        <v>10194.43</v>
      </c>
      <c r="AD11" s="114">
        <v>0</v>
      </c>
      <c r="AE11" s="114">
        <v>0</v>
      </c>
      <c r="AF11" s="114">
        <v>10194.43</v>
      </c>
      <c r="AG11" s="141"/>
      <c r="AH11" s="114">
        <f>SUM(AI11:AK11)</f>
        <v>3679029.2</v>
      </c>
      <c r="AI11" s="113">
        <v>743498.4</v>
      </c>
      <c r="AJ11" s="138">
        <v>110293.26</v>
      </c>
      <c r="AK11" s="114">
        <v>2825237.54</v>
      </c>
    </row>
    <row r="12" spans="1:37" ht="12.75">
      <c r="A12" s="3" t="s">
        <v>53</v>
      </c>
      <c r="B12" s="210">
        <v>213.30055680822142</v>
      </c>
      <c r="C12" s="59">
        <v>193.5784796664066</v>
      </c>
      <c r="D12" s="211">
        <f>N12/Tbl11!C12</f>
        <v>227.74800102341914</v>
      </c>
      <c r="E12" s="212"/>
      <c r="F12" s="204">
        <v>20.344312393449805</v>
      </c>
      <c r="G12" s="213">
        <v>18.853079647847512</v>
      </c>
      <c r="H12" s="204">
        <f>O12/Tbl11!C12</f>
        <v>20.03675793815214</v>
      </c>
      <c r="I12" s="183"/>
      <c r="J12" s="204">
        <v>18.673937650289155</v>
      </c>
      <c r="K12" s="204">
        <v>10.73591786749709</v>
      </c>
      <c r="L12" s="204">
        <f>P12/Tbl11!C12</f>
        <v>10.812002046132807</v>
      </c>
      <c r="N12" s="45">
        <f t="shared" si="0"/>
        <v>16834203.06</v>
      </c>
      <c r="O12" s="45">
        <f t="shared" si="0"/>
        <v>1481035.4000000001</v>
      </c>
      <c r="P12" s="45">
        <f t="shared" si="0"/>
        <v>799179.08</v>
      </c>
      <c r="R12" s="114">
        <f>S12+T12+U12</f>
        <v>14489179.399999999</v>
      </c>
      <c r="S12" s="91">
        <f t="shared" si="1"/>
        <v>1442146.9000000001</v>
      </c>
      <c r="T12" s="91">
        <f t="shared" si="1"/>
        <v>799179.08</v>
      </c>
      <c r="U12" s="114">
        <f t="shared" si="1"/>
        <v>12247853.419999998</v>
      </c>
      <c r="W12" s="114">
        <f>X12+Y12+Z12</f>
        <v>2345023.6599999997</v>
      </c>
      <c r="X12" s="114">
        <v>38888.5</v>
      </c>
      <c r="Y12" s="114">
        <v>0</v>
      </c>
      <c r="Z12" s="114">
        <v>2306135.1599999997</v>
      </c>
      <c r="AC12" s="114">
        <f>AD12+AE12+AF12</f>
        <v>6599.66</v>
      </c>
      <c r="AD12" s="114">
        <v>0</v>
      </c>
      <c r="AE12" s="114">
        <v>0</v>
      </c>
      <c r="AF12" s="114">
        <v>6599.66</v>
      </c>
      <c r="AG12" s="141"/>
      <c r="AH12" s="114">
        <f>SUM(AI12:AK12)</f>
        <v>14495779.059999999</v>
      </c>
      <c r="AI12" s="113">
        <v>1442146.9000000001</v>
      </c>
      <c r="AJ12" s="138">
        <v>799179.08</v>
      </c>
      <c r="AK12" s="114">
        <v>12254453.079999998</v>
      </c>
    </row>
    <row r="13" spans="1:37" ht="12.75">
      <c r="A13" s="3" t="s">
        <v>75</v>
      </c>
      <c r="B13" s="210">
        <v>361.93131102228983</v>
      </c>
      <c r="C13" s="59">
        <v>263.6452452442398</v>
      </c>
      <c r="D13" s="211">
        <f>N13/Tbl11!C13</f>
        <v>329.1365593320327</v>
      </c>
      <c r="E13" s="212"/>
      <c r="F13" s="204">
        <v>164.62992021785814</v>
      </c>
      <c r="G13" s="213">
        <v>67.33813964147721</v>
      </c>
      <c r="H13" s="204">
        <f>O13/Tbl11!C13</f>
        <v>52.6870289290284</v>
      </c>
      <c r="I13" s="183"/>
      <c r="J13" s="204">
        <v>3.427987216275582</v>
      </c>
      <c r="K13" s="204">
        <v>0.7986829574823772</v>
      </c>
      <c r="L13" s="204">
        <f>P13/Tbl11!C13</f>
        <v>0.3318302654661402</v>
      </c>
      <c r="N13" s="45">
        <f t="shared" si="0"/>
        <v>27037738.83</v>
      </c>
      <c r="O13" s="45">
        <f t="shared" si="0"/>
        <v>4328106.64</v>
      </c>
      <c r="P13" s="45">
        <f t="shared" si="0"/>
        <v>27259.020000000004</v>
      </c>
      <c r="R13" s="114">
        <f>S13+T13+U13</f>
        <v>23460847.83</v>
      </c>
      <c r="S13" s="91">
        <f t="shared" si="1"/>
        <v>4290344.02</v>
      </c>
      <c r="T13" s="91">
        <f t="shared" si="1"/>
        <v>13005.170000000002</v>
      </c>
      <c r="U13" s="114">
        <f t="shared" si="1"/>
        <v>19157498.639999997</v>
      </c>
      <c r="W13" s="114">
        <f>X13+Y13+Z13</f>
        <v>3576891.000000001</v>
      </c>
      <c r="X13" s="114">
        <v>37762.62</v>
      </c>
      <c r="Y13" s="114">
        <v>14253.85</v>
      </c>
      <c r="Z13" s="114">
        <v>3524874.5300000007</v>
      </c>
      <c r="AC13" s="114">
        <f>AD13+AE13+AF13</f>
        <v>0</v>
      </c>
      <c r="AD13" s="114">
        <v>0</v>
      </c>
      <c r="AE13" s="114">
        <v>0</v>
      </c>
      <c r="AF13" s="114">
        <v>0</v>
      </c>
      <c r="AG13" s="141"/>
      <c r="AH13" s="114">
        <f>SUM(AI13:AK13)</f>
        <v>23460847.83</v>
      </c>
      <c r="AI13" s="113">
        <v>4290344.02</v>
      </c>
      <c r="AJ13" s="138">
        <v>13005.170000000002</v>
      </c>
      <c r="AK13" s="114">
        <v>19157498.639999997</v>
      </c>
    </row>
    <row r="14" spans="1:37" ht="12.75">
      <c r="A14" s="3" t="s">
        <v>54</v>
      </c>
      <c r="B14" s="210">
        <v>263.0859548154466</v>
      </c>
      <c r="C14" s="59">
        <v>270.4421085993223</v>
      </c>
      <c r="D14" s="211">
        <f>N14/Tbl11!C14</f>
        <v>480.6581279374835</v>
      </c>
      <c r="E14" s="212"/>
      <c r="F14" s="204">
        <v>52.21223282623634</v>
      </c>
      <c r="G14" s="213">
        <v>79.64101784451931</v>
      </c>
      <c r="H14" s="204">
        <f>O14/Tbl11!C14</f>
        <v>125.85204587379383</v>
      </c>
      <c r="I14" s="183"/>
      <c r="J14" s="204">
        <v>20.225150667835674</v>
      </c>
      <c r="K14" s="204">
        <v>18.521292939345827</v>
      </c>
      <c r="L14" s="204">
        <f>P14/Tbl11!C14</f>
        <v>21.6591883154336</v>
      </c>
      <c r="N14" s="45">
        <f t="shared" si="0"/>
        <v>48751279.35</v>
      </c>
      <c r="O14" s="45">
        <f t="shared" si="0"/>
        <v>12764682.190000001</v>
      </c>
      <c r="P14" s="45">
        <f t="shared" si="0"/>
        <v>2196807</v>
      </c>
      <c r="R14" s="114">
        <f>S14+T14+U14</f>
        <v>46041288.910000004</v>
      </c>
      <c r="S14" s="91">
        <f t="shared" si="1"/>
        <v>12694370.740000002</v>
      </c>
      <c r="T14" s="91">
        <f t="shared" si="1"/>
        <v>2188834</v>
      </c>
      <c r="U14" s="114">
        <f t="shared" si="1"/>
        <v>31158084.17</v>
      </c>
      <c r="W14" s="114">
        <f>X14+Y14+Z14</f>
        <v>2709990.4400000004</v>
      </c>
      <c r="X14" s="113">
        <v>70311.45</v>
      </c>
      <c r="Y14" s="114">
        <v>7973</v>
      </c>
      <c r="Z14" s="114">
        <v>2631705.99</v>
      </c>
      <c r="AC14" s="114">
        <f>AD14+AE14+AF14</f>
        <v>4391.33</v>
      </c>
      <c r="AD14" s="114">
        <v>0</v>
      </c>
      <c r="AE14" s="114">
        <v>0</v>
      </c>
      <c r="AF14" s="151">
        <v>4391.33</v>
      </c>
      <c r="AG14" s="141"/>
      <c r="AH14" s="114">
        <f>SUM(AI14:AK14)</f>
        <v>46045680.24</v>
      </c>
      <c r="AI14" s="113">
        <v>12694370.740000002</v>
      </c>
      <c r="AJ14" s="138">
        <v>2188834</v>
      </c>
      <c r="AK14" s="114">
        <v>31162475.5</v>
      </c>
    </row>
    <row r="15" spans="1:37" ht="12.75">
      <c r="A15" s="3" t="s">
        <v>55</v>
      </c>
      <c r="B15" s="210">
        <v>209.38534035104212</v>
      </c>
      <c r="C15" s="59">
        <v>175.1068463779694</v>
      </c>
      <c r="D15" s="211">
        <f>N15/Tbl11!C15</f>
        <v>192.03083928771952</v>
      </c>
      <c r="E15" s="212"/>
      <c r="F15" s="204">
        <v>69.60127352616368</v>
      </c>
      <c r="G15" s="213">
        <v>30.497555598896</v>
      </c>
      <c r="H15" s="204">
        <f>O15/Tbl11!C15</f>
        <v>20.395256585285136</v>
      </c>
      <c r="I15" s="183"/>
      <c r="J15" s="204">
        <v>11.64606722432388</v>
      </c>
      <c r="K15" s="204">
        <v>13.891968208839495</v>
      </c>
      <c r="L15" s="204">
        <f>P15/Tbl11!C15</f>
        <v>0.3693049177615054</v>
      </c>
      <c r="N15" s="45">
        <f t="shared" si="0"/>
        <v>3249219.41</v>
      </c>
      <c r="O15" s="45">
        <f t="shared" si="0"/>
        <v>345093.86000000004</v>
      </c>
      <c r="P15" s="45">
        <f t="shared" si="0"/>
        <v>6248.75</v>
      </c>
      <c r="R15" s="114">
        <f>S15+T15+U15</f>
        <v>2599599.32</v>
      </c>
      <c r="S15" s="91">
        <f t="shared" si="1"/>
        <v>318449.60000000003</v>
      </c>
      <c r="T15" s="91">
        <f t="shared" si="1"/>
        <v>9.51</v>
      </c>
      <c r="U15" s="114">
        <f t="shared" si="1"/>
        <v>2281140.21</v>
      </c>
      <c r="W15" s="114">
        <f>X15+Y15+Z15</f>
        <v>649620.0900000001</v>
      </c>
      <c r="X15" s="138">
        <v>26644.26</v>
      </c>
      <c r="Y15" s="114">
        <v>6239.24</v>
      </c>
      <c r="Z15" s="114">
        <v>616736.5900000001</v>
      </c>
      <c r="AC15" s="114">
        <f>AD15+AE15+AF15</f>
        <v>15192.45</v>
      </c>
      <c r="AD15" s="114">
        <v>0</v>
      </c>
      <c r="AE15" s="114">
        <v>0</v>
      </c>
      <c r="AF15" s="114">
        <v>15192.45</v>
      </c>
      <c r="AG15" s="141"/>
      <c r="AH15" s="114">
        <f>SUM(AI15:AK15)</f>
        <v>2614791.77</v>
      </c>
      <c r="AI15" s="113">
        <v>318449.60000000003</v>
      </c>
      <c r="AJ15" s="138">
        <v>9.51</v>
      </c>
      <c r="AK15" s="114">
        <v>2296332.66</v>
      </c>
    </row>
    <row r="16" spans="2:37" ht="12.75">
      <c r="B16" s="210"/>
      <c r="C16" s="59"/>
      <c r="D16" s="211"/>
      <c r="E16" s="213"/>
      <c r="F16" s="214"/>
      <c r="G16" s="213"/>
      <c r="H16" s="214"/>
      <c r="I16" s="181"/>
      <c r="J16" s="204"/>
      <c r="K16" s="204"/>
      <c r="L16" s="204"/>
      <c r="R16" s="114"/>
      <c r="S16" s="114"/>
      <c r="T16" s="114"/>
      <c r="U16" s="114"/>
      <c r="W16" s="114"/>
      <c r="X16" s="138"/>
      <c r="Y16" s="114"/>
      <c r="Z16" s="114"/>
      <c r="AC16" s="114"/>
      <c r="AD16" s="114"/>
      <c r="AE16" s="114"/>
      <c r="AF16" s="114"/>
      <c r="AG16" s="141"/>
      <c r="AH16" s="114"/>
      <c r="AI16" s="114"/>
      <c r="AJ16" s="114"/>
      <c r="AK16" s="114"/>
    </row>
    <row r="17" spans="1:37" ht="12.75">
      <c r="A17" s="3" t="s">
        <v>56</v>
      </c>
      <c r="B17" s="210">
        <v>335.5210138971907</v>
      </c>
      <c r="C17" s="59">
        <v>236.0986102809325</v>
      </c>
      <c r="D17" s="211">
        <f>N17/Tbl11!C17</f>
        <v>229.8000465051388</v>
      </c>
      <c r="E17" s="212"/>
      <c r="F17" s="204">
        <v>115.64852248953977</v>
      </c>
      <c r="G17" s="213">
        <v>41.403009812584294</v>
      </c>
      <c r="H17" s="204">
        <f>O17/Tbl11!C17</f>
        <v>21.651745337859833</v>
      </c>
      <c r="I17" s="183"/>
      <c r="J17" s="204">
        <v>18.408033846383745</v>
      </c>
      <c r="K17" s="204">
        <v>25.831978481769283</v>
      </c>
      <c r="L17" s="204">
        <f>P17/Tbl11!C17</f>
        <v>7.207894712365715</v>
      </c>
      <c r="N17" s="45">
        <f aca="true" t="shared" si="2" ref="N17:P21">R17+W17</f>
        <v>1235347.5999999999</v>
      </c>
      <c r="O17" s="45">
        <f t="shared" si="2"/>
        <v>116394.37</v>
      </c>
      <c r="P17" s="45">
        <f t="shared" si="2"/>
        <v>38747.84</v>
      </c>
      <c r="R17" s="114">
        <f>S17+T17+U17</f>
        <v>850140</v>
      </c>
      <c r="S17" s="91">
        <f aca="true" t="shared" si="3" ref="S17:U21">AI17-AD17</f>
        <v>116394.37</v>
      </c>
      <c r="T17" s="91">
        <f t="shared" si="3"/>
        <v>38747.84</v>
      </c>
      <c r="U17" s="114">
        <f t="shared" si="3"/>
        <v>694997.79</v>
      </c>
      <c r="W17" s="114">
        <f>X17+Y17+Z17</f>
        <v>385207.5999999999</v>
      </c>
      <c r="X17" s="138">
        <v>0</v>
      </c>
      <c r="Y17" s="114">
        <v>0</v>
      </c>
      <c r="Z17" s="113">
        <v>385207.5999999999</v>
      </c>
      <c r="AC17" s="114">
        <f>AD17+AE17+AF17</f>
        <v>0</v>
      </c>
      <c r="AD17" s="114">
        <v>0</v>
      </c>
      <c r="AE17" s="114">
        <v>0</v>
      </c>
      <c r="AF17" s="114">
        <v>0</v>
      </c>
      <c r="AG17" s="141"/>
      <c r="AH17" s="114">
        <f>SUM(AI17:AK17)</f>
        <v>850140</v>
      </c>
      <c r="AI17" s="138">
        <v>116394.37</v>
      </c>
      <c r="AJ17" s="138">
        <v>38747.84</v>
      </c>
      <c r="AK17" s="114">
        <v>694997.79</v>
      </c>
    </row>
    <row r="18" spans="1:37" ht="12.75">
      <c r="A18" s="3" t="s">
        <v>57</v>
      </c>
      <c r="B18" s="210">
        <v>254.13218147215207</v>
      </c>
      <c r="C18" s="59">
        <v>323.2604745125506</v>
      </c>
      <c r="D18" s="211">
        <f>N18/Tbl11!C18</f>
        <v>378.4772804219735</v>
      </c>
      <c r="E18" s="212"/>
      <c r="F18" s="204">
        <v>52.334042503389504</v>
      </c>
      <c r="G18" s="213">
        <v>61.68269022588075</v>
      </c>
      <c r="H18" s="204">
        <f>O18/Tbl11!C18</f>
        <v>64.47949127790815</v>
      </c>
      <c r="I18" s="183"/>
      <c r="J18" s="204">
        <v>18.031212605173653</v>
      </c>
      <c r="K18" s="204">
        <v>43.95956290253173</v>
      </c>
      <c r="L18" s="204">
        <f>P18/Tbl11!C18</f>
        <v>18.751513379202116</v>
      </c>
      <c r="N18" s="45">
        <f t="shared" si="2"/>
        <v>10418646.88</v>
      </c>
      <c r="O18" s="45">
        <f t="shared" si="2"/>
        <v>1774978.54</v>
      </c>
      <c r="P18" s="45">
        <f t="shared" si="2"/>
        <v>516187.91</v>
      </c>
      <c r="R18" s="114">
        <f>S18+T18+U18</f>
        <v>9099881.71</v>
      </c>
      <c r="S18" s="91">
        <f t="shared" si="3"/>
        <v>1774766.6400000001</v>
      </c>
      <c r="T18" s="91">
        <f t="shared" si="3"/>
        <v>514909.1</v>
      </c>
      <c r="U18" s="114">
        <f t="shared" si="3"/>
        <v>6810205.97</v>
      </c>
      <c r="W18" s="114">
        <f>X18+Y18+Z18</f>
        <v>1318765.1700000002</v>
      </c>
      <c r="X18" s="114">
        <v>211.9</v>
      </c>
      <c r="Y18" s="113">
        <v>1278.81</v>
      </c>
      <c r="Z18" s="114">
        <v>1317274.4600000002</v>
      </c>
      <c r="AC18" s="114">
        <f>AD18+AE18+AF18</f>
        <v>0</v>
      </c>
      <c r="AD18" s="114">
        <v>0</v>
      </c>
      <c r="AE18" s="114">
        <v>0</v>
      </c>
      <c r="AF18" s="114">
        <v>0</v>
      </c>
      <c r="AG18" s="141"/>
      <c r="AH18" s="114">
        <f>SUM(AI18:AK18)</f>
        <v>9099881.71</v>
      </c>
      <c r="AI18" s="113">
        <v>1774766.6400000001</v>
      </c>
      <c r="AJ18" s="138">
        <v>514909.1</v>
      </c>
      <c r="AK18" s="114">
        <v>6810205.97</v>
      </c>
    </row>
    <row r="19" spans="1:37" ht="12.75">
      <c r="A19" s="3" t="s">
        <v>58</v>
      </c>
      <c r="B19" s="210">
        <v>214.14953213713713</v>
      </c>
      <c r="C19" s="59">
        <v>225.45964248117284</v>
      </c>
      <c r="D19" s="211">
        <f>N19/Tbl11!C19</f>
        <v>201.64436903332228</v>
      </c>
      <c r="E19" s="212"/>
      <c r="F19" s="204">
        <v>38.53306772604789</v>
      </c>
      <c r="G19" s="213">
        <v>87.10510312010868</v>
      </c>
      <c r="H19" s="204">
        <f>O19/Tbl11!C19</f>
        <v>43.00822976238425</v>
      </c>
      <c r="I19" s="183"/>
      <c r="J19" s="204">
        <v>13.249646105837313</v>
      </c>
      <c r="K19" s="204">
        <v>11.421671920174877</v>
      </c>
      <c r="L19" s="204">
        <f>P19/Tbl11!C19</f>
        <v>11.84236779285281</v>
      </c>
      <c r="N19" s="45">
        <f t="shared" si="2"/>
        <v>3181170.95</v>
      </c>
      <c r="O19" s="45">
        <f t="shared" si="2"/>
        <v>678504.1</v>
      </c>
      <c r="P19" s="45">
        <f t="shared" si="2"/>
        <v>186826.92</v>
      </c>
      <c r="R19" s="114">
        <f>S19+T19+U19</f>
        <v>2780869.88</v>
      </c>
      <c r="S19" s="91">
        <f t="shared" si="3"/>
        <v>678504.1</v>
      </c>
      <c r="T19" s="91">
        <f t="shared" si="3"/>
        <v>186826.92</v>
      </c>
      <c r="U19" s="114">
        <f t="shared" si="3"/>
        <v>1915538.86</v>
      </c>
      <c r="W19" s="114">
        <f>X19+Y19+Z19</f>
        <v>400301.07000000007</v>
      </c>
      <c r="X19" s="114">
        <v>0</v>
      </c>
      <c r="Y19" s="114">
        <v>0</v>
      </c>
      <c r="Z19" s="114">
        <v>400301.07000000007</v>
      </c>
      <c r="AC19" s="114">
        <f>AD19+AE19+AF19</f>
        <v>0</v>
      </c>
      <c r="AD19" s="114">
        <v>0</v>
      </c>
      <c r="AE19" s="114">
        <v>0</v>
      </c>
      <c r="AF19" s="114">
        <v>0</v>
      </c>
      <c r="AG19" s="141"/>
      <c r="AH19" s="114">
        <f>SUM(AI19:AK19)</f>
        <v>2780869.88</v>
      </c>
      <c r="AI19" s="113">
        <v>678504.1</v>
      </c>
      <c r="AJ19" s="138">
        <v>186826.92</v>
      </c>
      <c r="AK19" s="114">
        <v>1915538.86</v>
      </c>
    </row>
    <row r="20" spans="1:37" ht="12.75">
      <c r="A20" s="3" t="s">
        <v>59</v>
      </c>
      <c r="B20" s="210">
        <v>370.0649052383195</v>
      </c>
      <c r="C20" s="59">
        <v>303.13665476481725</v>
      </c>
      <c r="D20" s="211">
        <f>N20/Tbl11!C20</f>
        <v>257.284422660971</v>
      </c>
      <c r="E20" s="212"/>
      <c r="F20" s="204">
        <v>54.60733764401298</v>
      </c>
      <c r="G20" s="213">
        <v>18.620386419067223</v>
      </c>
      <c r="H20" s="204">
        <f>O20/Tbl11!C20</f>
        <v>21.859393575596453</v>
      </c>
      <c r="I20" s="183"/>
      <c r="J20" s="204">
        <v>18.82144423173807</v>
      </c>
      <c r="K20" s="204">
        <v>8.333585539524913</v>
      </c>
      <c r="L20" s="204">
        <f>P20/Tbl11!C20</f>
        <v>8.593386764217438</v>
      </c>
      <c r="N20" s="45">
        <f t="shared" si="2"/>
        <v>6802199.060000001</v>
      </c>
      <c r="O20" s="45">
        <f t="shared" si="2"/>
        <v>577928.29</v>
      </c>
      <c r="P20" s="45">
        <f t="shared" si="2"/>
        <v>227195.75</v>
      </c>
      <c r="R20" s="114">
        <f>S20+T20+U20</f>
        <v>6118063.260000002</v>
      </c>
      <c r="S20" s="91">
        <f t="shared" si="3"/>
        <v>537178.0700000001</v>
      </c>
      <c r="T20" s="91">
        <f t="shared" si="3"/>
        <v>227195.75</v>
      </c>
      <c r="U20" s="114">
        <f t="shared" si="3"/>
        <v>5353689.440000001</v>
      </c>
      <c r="W20" s="114">
        <f>X20+Y20+Z20</f>
        <v>684135.8</v>
      </c>
      <c r="X20" s="114">
        <v>40750.22</v>
      </c>
      <c r="Y20" s="114">
        <v>0</v>
      </c>
      <c r="Z20" s="114">
        <v>643385.5800000001</v>
      </c>
      <c r="AC20" s="114">
        <f>AD20+AE20+AF20</f>
        <v>43273.979999999996</v>
      </c>
      <c r="AD20" s="114">
        <v>3230.13</v>
      </c>
      <c r="AE20" s="114">
        <v>0</v>
      </c>
      <c r="AF20" s="114">
        <v>40043.85</v>
      </c>
      <c r="AG20" s="141"/>
      <c r="AH20" s="114">
        <f>SUM(AI20:AK20)</f>
        <v>6161337.240000001</v>
      </c>
      <c r="AI20" s="113">
        <v>540408.2000000001</v>
      </c>
      <c r="AJ20" s="138">
        <v>227195.75</v>
      </c>
      <c r="AK20" s="114">
        <v>5393733.290000001</v>
      </c>
    </row>
    <row r="21" spans="1:37" ht="12.75">
      <c r="A21" s="3" t="s">
        <v>60</v>
      </c>
      <c r="B21" s="210">
        <v>368.867949065294</v>
      </c>
      <c r="C21" s="59">
        <v>290.24520003612395</v>
      </c>
      <c r="D21" s="211">
        <f>N21/Tbl11!C21</f>
        <v>306.8571910661161</v>
      </c>
      <c r="E21" s="212"/>
      <c r="F21" s="204">
        <v>84.73690508443963</v>
      </c>
      <c r="G21" s="213">
        <v>98.52651969273124</v>
      </c>
      <c r="H21" s="204">
        <f>O21/Tbl11!C21</f>
        <v>67.09357932596244</v>
      </c>
      <c r="I21" s="183"/>
      <c r="J21" s="204">
        <v>4.238295854781902</v>
      </c>
      <c r="K21" s="204">
        <v>2.852047773864355</v>
      </c>
      <c r="L21" s="204">
        <f>P21/Tbl11!C21</f>
        <v>1.1617068513831537</v>
      </c>
      <c r="N21" s="45">
        <f t="shared" si="2"/>
        <v>1382146.1600000001</v>
      </c>
      <c r="O21" s="45">
        <f t="shared" si="2"/>
        <v>302202.9</v>
      </c>
      <c r="P21" s="45">
        <f t="shared" si="2"/>
        <v>5232.56</v>
      </c>
      <c r="R21" s="114">
        <f>S21+T21+U21</f>
        <v>1075841.54</v>
      </c>
      <c r="S21" s="91">
        <f t="shared" si="3"/>
        <v>302202.9</v>
      </c>
      <c r="T21" s="91">
        <f t="shared" si="3"/>
        <v>5232.56</v>
      </c>
      <c r="U21" s="114">
        <f t="shared" si="3"/>
        <v>768406.0800000001</v>
      </c>
      <c r="W21" s="114">
        <f>X21+Y21+Z21</f>
        <v>306304.62000000005</v>
      </c>
      <c r="X21" s="114">
        <v>0</v>
      </c>
      <c r="Y21" s="138">
        <v>0</v>
      </c>
      <c r="Z21" s="114">
        <v>306304.62000000005</v>
      </c>
      <c r="AC21" s="114">
        <f>AD21+AE21+AF21</f>
        <v>75</v>
      </c>
      <c r="AD21" s="114">
        <v>0</v>
      </c>
      <c r="AE21" s="114">
        <v>0</v>
      </c>
      <c r="AF21" s="114">
        <v>75</v>
      </c>
      <c r="AG21" s="141"/>
      <c r="AH21" s="114">
        <f>SUM(AI21:AK21)</f>
        <v>1075916.54</v>
      </c>
      <c r="AI21" s="153">
        <v>302202.9</v>
      </c>
      <c r="AJ21" s="138">
        <v>5232.56</v>
      </c>
      <c r="AK21" s="114">
        <v>768481.0800000001</v>
      </c>
    </row>
    <row r="22" spans="2:37" ht="12.75">
      <c r="B22" s="210"/>
      <c r="C22" s="59"/>
      <c r="D22" s="211"/>
      <c r="E22" s="212"/>
      <c r="F22" s="214"/>
      <c r="G22" s="213"/>
      <c r="H22" s="214"/>
      <c r="I22" s="183"/>
      <c r="J22" s="204"/>
      <c r="K22" s="204"/>
      <c r="L22" s="204"/>
      <c r="R22" s="114"/>
      <c r="S22" s="114"/>
      <c r="T22" s="114"/>
      <c r="U22" s="114"/>
      <c r="W22" s="114"/>
      <c r="X22" s="114"/>
      <c r="Y22" s="138"/>
      <c r="Z22" s="114"/>
      <c r="AC22" s="114"/>
      <c r="AD22" s="114"/>
      <c r="AE22" s="114"/>
      <c r="AF22" s="114"/>
      <c r="AG22" s="141"/>
      <c r="AH22" s="114"/>
      <c r="AI22" s="114"/>
      <c r="AJ22" s="114"/>
      <c r="AK22" s="114"/>
    </row>
    <row r="23" spans="1:37" ht="12.75">
      <c r="A23" s="3" t="s">
        <v>61</v>
      </c>
      <c r="B23" s="210">
        <v>291.82451131912006</v>
      </c>
      <c r="C23" s="59">
        <v>264.87209082261177</v>
      </c>
      <c r="D23" s="211">
        <f>N23/Tbl11!C23</f>
        <v>291.64145523708856</v>
      </c>
      <c r="E23" s="212"/>
      <c r="F23" s="204">
        <v>88.4154707540504</v>
      </c>
      <c r="G23" s="213">
        <v>96.26194666440652</v>
      </c>
      <c r="H23" s="204">
        <f>O23/Tbl11!C23</f>
        <v>101.27761605153081</v>
      </c>
      <c r="I23" s="183"/>
      <c r="J23" s="204">
        <v>19.521078506030957</v>
      </c>
      <c r="K23" s="204">
        <v>23.646254466102565</v>
      </c>
      <c r="L23" s="204">
        <f>P23/Tbl11!C23</f>
        <v>22.716120331639903</v>
      </c>
      <c r="N23" s="45">
        <f aca="true" t="shared" si="4" ref="N23:P27">R23+W23</f>
        <v>11699430.29</v>
      </c>
      <c r="O23" s="45">
        <f t="shared" si="4"/>
        <v>4062832.5900000003</v>
      </c>
      <c r="P23" s="45">
        <f t="shared" si="4"/>
        <v>911275.3400000001</v>
      </c>
      <c r="R23" s="114">
        <f>S23+T23+U23</f>
        <v>10060621.18</v>
      </c>
      <c r="S23" s="91">
        <f aca="true" t="shared" si="5" ref="S23:U27">AI23-AD23</f>
        <v>3767776.99</v>
      </c>
      <c r="T23" s="91">
        <f t="shared" si="5"/>
        <v>903684.68</v>
      </c>
      <c r="U23" s="114">
        <f t="shared" si="5"/>
        <v>5389159.509999999</v>
      </c>
      <c r="W23" s="114">
        <f>X23+Y23+Z23</f>
        <v>1638809.11</v>
      </c>
      <c r="X23" s="114">
        <v>295055.6</v>
      </c>
      <c r="Y23" s="138">
        <v>7590.66</v>
      </c>
      <c r="Z23" s="114">
        <v>1336162.85</v>
      </c>
      <c r="AC23" s="114">
        <f>AD23+AE23+AF23</f>
        <v>92955.74999999999</v>
      </c>
      <c r="AD23" s="114">
        <v>76529.76999999999</v>
      </c>
      <c r="AE23" s="114">
        <v>0</v>
      </c>
      <c r="AF23" s="114">
        <v>16425.98</v>
      </c>
      <c r="AG23" s="141"/>
      <c r="AH23" s="114">
        <f>SUM(AI23:AK23)</f>
        <v>10153576.93</v>
      </c>
      <c r="AI23" s="113">
        <v>3844306.7600000002</v>
      </c>
      <c r="AJ23" s="138">
        <v>903684.68</v>
      </c>
      <c r="AK23" s="114">
        <v>5405585.489999999</v>
      </c>
    </row>
    <row r="24" spans="1:37" ht="12.75">
      <c r="A24" s="3" t="s">
        <v>62</v>
      </c>
      <c r="B24" s="210">
        <v>326.8425818751277</v>
      </c>
      <c r="C24" s="59">
        <v>195.270370622546</v>
      </c>
      <c r="D24" s="211">
        <f>N24/Tbl11!C24</f>
        <v>186.09203786839103</v>
      </c>
      <c r="E24" s="212"/>
      <c r="F24" s="204">
        <v>149.6046594493997</v>
      </c>
      <c r="G24" s="213">
        <v>46.21417040775976</v>
      </c>
      <c r="H24" s="204">
        <f>O24/Tbl11!C24</f>
        <v>31.87153357679514</v>
      </c>
      <c r="I24" s="183"/>
      <c r="J24" s="204">
        <v>12.465395701413948</v>
      </c>
      <c r="K24" s="204">
        <v>13.048308027507318</v>
      </c>
      <c r="L24" s="204">
        <f>P24/Tbl11!C24</f>
        <v>9.823935242260008</v>
      </c>
      <c r="N24" s="45">
        <f t="shared" si="4"/>
        <v>800028.2799999999</v>
      </c>
      <c r="O24" s="45">
        <f t="shared" si="4"/>
        <v>137018.91</v>
      </c>
      <c r="P24" s="45">
        <f t="shared" si="4"/>
        <v>42234.08</v>
      </c>
      <c r="R24" s="114">
        <f>S24+T24+U24</f>
        <v>724539.07</v>
      </c>
      <c r="S24" s="91">
        <f t="shared" si="5"/>
        <v>125016.01</v>
      </c>
      <c r="T24" s="91">
        <f t="shared" si="5"/>
        <v>42234.08</v>
      </c>
      <c r="U24" s="114">
        <f t="shared" si="5"/>
        <v>557288.98</v>
      </c>
      <c r="W24" s="114">
        <f>X24+Y24+Z24</f>
        <v>75489.21</v>
      </c>
      <c r="X24" s="138">
        <v>12002.900000000001</v>
      </c>
      <c r="Y24" s="138">
        <v>0</v>
      </c>
      <c r="Z24" s="114">
        <v>63486.310000000005</v>
      </c>
      <c r="AC24" s="114">
        <f>AD24+AE24+AF24</f>
        <v>0</v>
      </c>
      <c r="AD24" s="114">
        <v>0</v>
      </c>
      <c r="AE24" s="114">
        <v>0</v>
      </c>
      <c r="AF24" s="114">
        <v>0</v>
      </c>
      <c r="AG24" s="141"/>
      <c r="AH24" s="114">
        <f>SUM(AI24:AK24)</f>
        <v>724539.07</v>
      </c>
      <c r="AI24" s="113">
        <v>125016.01</v>
      </c>
      <c r="AJ24" s="138">
        <v>42234.08</v>
      </c>
      <c r="AK24" s="114">
        <v>557288.98</v>
      </c>
    </row>
    <row r="25" spans="1:37" ht="12.75">
      <c r="A25" s="3" t="s">
        <v>63</v>
      </c>
      <c r="B25" s="210">
        <v>276.92696599479564</v>
      </c>
      <c r="C25" s="59">
        <v>239.2152101099779</v>
      </c>
      <c r="D25" s="211">
        <f>N25/Tbl11!C25</f>
        <v>248.5573306330742</v>
      </c>
      <c r="E25" s="212"/>
      <c r="F25" s="204">
        <v>64.82019193599021</v>
      </c>
      <c r="G25" s="213">
        <v>65.07788389231462</v>
      </c>
      <c r="H25" s="204">
        <f>O25/Tbl11!C25</f>
        <v>42.95879520384191</v>
      </c>
      <c r="I25" s="183"/>
      <c r="J25" s="204">
        <v>33.786309967024785</v>
      </c>
      <c r="K25" s="204">
        <v>26.327019440069943</v>
      </c>
      <c r="L25" s="204">
        <f>P25/Tbl11!C25</f>
        <v>26.62877876372387</v>
      </c>
      <c r="N25" s="45">
        <f t="shared" si="4"/>
        <v>9585414.61</v>
      </c>
      <c r="O25" s="45">
        <f t="shared" si="4"/>
        <v>1656671.57</v>
      </c>
      <c r="P25" s="45">
        <f t="shared" si="4"/>
        <v>1026917.5499999999</v>
      </c>
      <c r="R25" s="114">
        <f>S25+T25+U25</f>
        <v>8192386.9399999995</v>
      </c>
      <c r="S25" s="91">
        <f t="shared" si="5"/>
        <v>1635965</v>
      </c>
      <c r="T25" s="91">
        <f t="shared" si="5"/>
        <v>1020979.44</v>
      </c>
      <c r="U25" s="114">
        <f t="shared" si="5"/>
        <v>5535442.5</v>
      </c>
      <c r="W25" s="114">
        <f>X25+Y25+Z25</f>
        <v>1393027.6699999995</v>
      </c>
      <c r="X25" s="138">
        <v>20706.57</v>
      </c>
      <c r="Y25" s="138">
        <v>5938.11</v>
      </c>
      <c r="Z25" s="114">
        <v>1366382.9899999995</v>
      </c>
      <c r="AC25" s="114">
        <f>AD25+AE25+AF25</f>
        <v>0</v>
      </c>
      <c r="AD25" s="114">
        <v>0</v>
      </c>
      <c r="AE25" s="114">
        <v>0</v>
      </c>
      <c r="AF25" s="114">
        <v>0</v>
      </c>
      <c r="AG25" s="141"/>
      <c r="AH25" s="114">
        <f>SUM(AI25:AK25)</f>
        <v>8192386.9399999995</v>
      </c>
      <c r="AI25" s="113">
        <v>1635965</v>
      </c>
      <c r="AJ25" s="138">
        <v>1020979.44</v>
      </c>
      <c r="AK25" s="114">
        <v>5535442.5</v>
      </c>
    </row>
    <row r="26" spans="1:37" ht="12.75">
      <c r="A26" s="3" t="s">
        <v>64</v>
      </c>
      <c r="B26" s="210">
        <v>292.1644065517552</v>
      </c>
      <c r="C26" s="59">
        <v>282.5837002797467</v>
      </c>
      <c r="D26" s="211">
        <f>N26/Tbl11!C26</f>
        <v>286.7808542618528</v>
      </c>
      <c r="E26" s="212"/>
      <c r="F26" s="204">
        <v>73.3959025749437</v>
      </c>
      <c r="G26" s="213">
        <v>60.23925125172953</v>
      </c>
      <c r="H26" s="204">
        <f>O26/Tbl11!C26</f>
        <v>66.85320671703447</v>
      </c>
      <c r="I26" s="183"/>
      <c r="J26" s="204">
        <v>21.593130787405634</v>
      </c>
      <c r="K26" s="204">
        <v>13.669959529232875</v>
      </c>
      <c r="L26" s="204">
        <f>P26/Tbl11!C26</f>
        <v>15.24597605040762</v>
      </c>
      <c r="N26" s="45">
        <f t="shared" si="4"/>
        <v>14405145.7</v>
      </c>
      <c r="O26" s="45">
        <f t="shared" si="4"/>
        <v>3358070</v>
      </c>
      <c r="P26" s="45">
        <f t="shared" si="4"/>
        <v>765813</v>
      </c>
      <c r="R26" s="114">
        <f>S26+T26+U26</f>
        <v>13180841.02</v>
      </c>
      <c r="S26" s="91">
        <f t="shared" si="5"/>
        <v>3214828</v>
      </c>
      <c r="T26" s="91">
        <f t="shared" si="5"/>
        <v>762711</v>
      </c>
      <c r="U26" s="114">
        <f t="shared" si="5"/>
        <v>9203302.02</v>
      </c>
      <c r="W26" s="114">
        <f>X26+Y26+Z26</f>
        <v>1224304.6800000002</v>
      </c>
      <c r="X26" s="138">
        <v>143242</v>
      </c>
      <c r="Y26" s="138">
        <v>3102</v>
      </c>
      <c r="Z26" s="114">
        <v>1077960.6800000002</v>
      </c>
      <c r="AC26" s="114">
        <f>AD26+AE26+AF26</f>
        <v>0</v>
      </c>
      <c r="AD26" s="114">
        <v>0</v>
      </c>
      <c r="AE26" s="114">
        <v>0</v>
      </c>
      <c r="AF26" s="114">
        <v>0</v>
      </c>
      <c r="AG26" s="141"/>
      <c r="AH26" s="114">
        <f>SUM(AI26:AK26)</f>
        <v>13180841.02</v>
      </c>
      <c r="AI26" s="113">
        <v>3214828</v>
      </c>
      <c r="AJ26" s="138">
        <v>762711</v>
      </c>
      <c r="AK26" s="114">
        <v>9203302.02</v>
      </c>
    </row>
    <row r="27" spans="1:37" ht="12.75">
      <c r="A27" s="3" t="s">
        <v>65</v>
      </c>
      <c r="B27" s="210">
        <v>252.17943958740247</v>
      </c>
      <c r="C27" s="59">
        <v>335.78380634180934</v>
      </c>
      <c r="D27" s="211">
        <f>N27/Tbl11!C27</f>
        <v>369.25494576698077</v>
      </c>
      <c r="E27" s="212"/>
      <c r="F27" s="204">
        <v>150.558385733594</v>
      </c>
      <c r="G27" s="213">
        <v>224.22234576147432</v>
      </c>
      <c r="H27" s="204">
        <f>O27/Tbl11!C27</f>
        <v>56.3875531270119</v>
      </c>
      <c r="I27" s="183"/>
      <c r="J27" s="204">
        <v>19.29979829818122</v>
      </c>
      <c r="K27" s="204">
        <v>16.65587164145762</v>
      </c>
      <c r="L27" s="204">
        <f>P27/Tbl11!C27</f>
        <v>0</v>
      </c>
      <c r="N27" s="45">
        <f t="shared" si="4"/>
        <v>789559.09</v>
      </c>
      <c r="O27" s="45">
        <f t="shared" si="4"/>
        <v>120570.64</v>
      </c>
      <c r="P27" s="45">
        <f t="shared" si="4"/>
        <v>0</v>
      </c>
      <c r="R27" s="114">
        <f>S27+T27+U27</f>
        <v>666472.5</v>
      </c>
      <c r="S27" s="91">
        <f t="shared" si="5"/>
        <v>120570.64</v>
      </c>
      <c r="T27" s="91">
        <f t="shared" si="5"/>
        <v>0</v>
      </c>
      <c r="U27" s="114">
        <f t="shared" si="5"/>
        <v>545901.86</v>
      </c>
      <c r="W27" s="114">
        <f>X27+Y27+Z27</f>
        <v>123086.58999999998</v>
      </c>
      <c r="X27" s="138">
        <v>0</v>
      </c>
      <c r="Y27" s="114">
        <v>0</v>
      </c>
      <c r="Z27" s="114">
        <v>123086.58999999998</v>
      </c>
      <c r="AC27" s="114">
        <f>AD27+AE27+AF27</f>
        <v>0</v>
      </c>
      <c r="AD27" s="114">
        <v>0</v>
      </c>
      <c r="AE27" s="114">
        <v>0</v>
      </c>
      <c r="AF27" s="114">
        <v>0</v>
      </c>
      <c r="AG27" s="141"/>
      <c r="AH27" s="114">
        <f>SUM(AI27:AK27)</f>
        <v>666472.5</v>
      </c>
      <c r="AI27" s="113">
        <v>120570.64</v>
      </c>
      <c r="AJ27" s="138">
        <v>0</v>
      </c>
      <c r="AK27" s="114">
        <v>545901.86</v>
      </c>
    </row>
    <row r="28" spans="2:37" ht="12.75">
      <c r="B28" s="210"/>
      <c r="C28" s="59"/>
      <c r="D28" s="211"/>
      <c r="E28" s="212"/>
      <c r="F28" s="214"/>
      <c r="G28" s="213"/>
      <c r="H28" s="214"/>
      <c r="I28" s="183"/>
      <c r="J28" s="204"/>
      <c r="K28" s="204"/>
      <c r="L28" s="204"/>
      <c r="R28" s="114"/>
      <c r="S28" s="114"/>
      <c r="T28" s="114"/>
      <c r="U28" s="114"/>
      <c r="W28" s="114"/>
      <c r="X28" s="138"/>
      <c r="Y28" s="114"/>
      <c r="Z28" s="114"/>
      <c r="AC28" s="114"/>
      <c r="AD28" s="114"/>
      <c r="AE28" s="114"/>
      <c r="AF28" s="114"/>
      <c r="AG28" s="141"/>
      <c r="AH28" s="114"/>
      <c r="AI28" s="114"/>
      <c r="AJ28" s="114"/>
      <c r="AK28" s="114"/>
    </row>
    <row r="29" spans="1:37" ht="12.75">
      <c r="A29" s="3" t="s">
        <v>66</v>
      </c>
      <c r="B29" s="210">
        <v>231.07762432255095</v>
      </c>
      <c r="C29" s="59">
        <v>222.10267740292593</v>
      </c>
      <c r="D29" s="211">
        <f>N29/Tbl11!C29</f>
        <v>211.72901754915162</v>
      </c>
      <c r="E29" s="212"/>
      <c r="F29" s="204">
        <v>41.911117322829504</v>
      </c>
      <c r="G29" s="213">
        <v>52.73936589101355</v>
      </c>
      <c r="H29" s="204">
        <f>O29/Tbl11!C29</f>
        <v>39.35454385204788</v>
      </c>
      <c r="I29" s="183"/>
      <c r="J29" s="204">
        <v>28.408996376951627</v>
      </c>
      <c r="K29" s="204">
        <v>20.159491526119076</v>
      </c>
      <c r="L29" s="204">
        <f>P29/Tbl11!C29</f>
        <v>21.508739523679182</v>
      </c>
      <c r="N29" s="45">
        <f aca="true" t="shared" si="6" ref="N29:P33">R29+W29</f>
        <v>29764695.36</v>
      </c>
      <c r="O29" s="45">
        <f t="shared" si="6"/>
        <v>5532430.1899999995</v>
      </c>
      <c r="P29" s="45">
        <f t="shared" si="6"/>
        <v>3023681.34</v>
      </c>
      <c r="R29" s="114">
        <f>S29+T29+U29</f>
        <v>27755399.759999998</v>
      </c>
      <c r="S29" s="91">
        <f aca="true" t="shared" si="7" ref="S29:U33">AI29-AD29</f>
        <v>5434876.38</v>
      </c>
      <c r="T29" s="91">
        <f t="shared" si="7"/>
        <v>2996797.26</v>
      </c>
      <c r="U29" s="114">
        <f t="shared" si="7"/>
        <v>19323726.119999997</v>
      </c>
      <c r="W29" s="114">
        <f>X29+Y29+Z29</f>
        <v>2009295.6</v>
      </c>
      <c r="X29" s="138">
        <v>97553.81</v>
      </c>
      <c r="Y29" s="114">
        <v>26884.08</v>
      </c>
      <c r="Z29" s="114">
        <v>1884857.7100000002</v>
      </c>
      <c r="AC29" s="114">
        <f>AD29+AE29+AF29</f>
        <v>0</v>
      </c>
      <c r="AD29" s="114">
        <v>0</v>
      </c>
      <c r="AE29" s="114">
        <v>0</v>
      </c>
      <c r="AF29" s="114">
        <v>0</v>
      </c>
      <c r="AG29" s="141"/>
      <c r="AH29" s="114">
        <f>SUM(AI29:AK29)</f>
        <v>27755399.759999998</v>
      </c>
      <c r="AI29" s="113">
        <v>5434876.38</v>
      </c>
      <c r="AJ29" s="138">
        <v>2996797.26</v>
      </c>
      <c r="AK29" s="114">
        <v>19323726.119999997</v>
      </c>
    </row>
    <row r="30" spans="1:37" ht="12.75">
      <c r="A30" s="3" t="s">
        <v>67</v>
      </c>
      <c r="B30" s="210">
        <v>323.55253286258085</v>
      </c>
      <c r="C30" s="59">
        <v>170.27097654108343</v>
      </c>
      <c r="D30" s="211">
        <f>N30/Tbl11!C30</f>
        <v>170.78671581283692</v>
      </c>
      <c r="E30" s="212"/>
      <c r="F30" s="204">
        <v>28.943567993435476</v>
      </c>
      <c r="G30" s="213">
        <v>11.947248271763879</v>
      </c>
      <c r="H30" s="204">
        <f>O30/Tbl11!C30</f>
        <v>26.546364909198655</v>
      </c>
      <c r="I30" s="183"/>
      <c r="J30" s="204">
        <v>48.010580708069014</v>
      </c>
      <c r="K30" s="204">
        <v>9.058687390171267</v>
      </c>
      <c r="L30" s="204">
        <f>P30/Tbl11!C30</f>
        <v>9.356710176554543</v>
      </c>
      <c r="N30" s="45">
        <f t="shared" si="6"/>
        <v>21537772.36</v>
      </c>
      <c r="O30" s="45">
        <f t="shared" si="6"/>
        <v>3347740.26</v>
      </c>
      <c r="P30" s="45">
        <f t="shared" si="6"/>
        <v>1179967.0299999998</v>
      </c>
      <c r="R30" s="114">
        <f>S30+T30+U30</f>
        <v>20557341.08</v>
      </c>
      <c r="S30" s="91">
        <f t="shared" si="7"/>
        <v>3347740.26</v>
      </c>
      <c r="T30" s="91">
        <f t="shared" si="7"/>
        <v>1179967.0299999998</v>
      </c>
      <c r="U30" s="114">
        <f t="shared" si="7"/>
        <v>16029633.790000001</v>
      </c>
      <c r="W30" s="114">
        <f>X30+Y30+Z30</f>
        <v>980431.2799999999</v>
      </c>
      <c r="X30" s="138">
        <v>0</v>
      </c>
      <c r="Y30" s="114">
        <v>0</v>
      </c>
      <c r="Z30" s="114">
        <v>980431.2799999999</v>
      </c>
      <c r="AC30" s="114">
        <f>AD30+AE30+AF30</f>
        <v>0</v>
      </c>
      <c r="AD30" s="114">
        <v>0</v>
      </c>
      <c r="AE30" s="114">
        <v>0</v>
      </c>
      <c r="AF30" s="114">
        <v>0</v>
      </c>
      <c r="AG30" s="141"/>
      <c r="AH30" s="114">
        <f>SUM(AI30:AK30)</f>
        <v>20557341.08</v>
      </c>
      <c r="AI30" s="113">
        <v>3347740.26</v>
      </c>
      <c r="AJ30" s="138">
        <v>1179967.0299999998</v>
      </c>
      <c r="AK30" s="114">
        <v>16029633.790000001</v>
      </c>
    </row>
    <row r="31" spans="1:37" ht="12.75">
      <c r="A31" s="3" t="s">
        <v>68</v>
      </c>
      <c r="B31" s="210">
        <v>272.1245976197966</v>
      </c>
      <c r="C31" s="59">
        <v>274.8995058718674</v>
      </c>
      <c r="D31" s="211">
        <f>N31/Tbl11!C31</f>
        <v>234.74083065825678</v>
      </c>
      <c r="E31" s="212"/>
      <c r="F31" s="204">
        <v>76.13194662891895</v>
      </c>
      <c r="G31" s="213">
        <v>58.21473341611707</v>
      </c>
      <c r="H31" s="204">
        <f>O31/Tbl11!C31</f>
        <v>28.737408808029542</v>
      </c>
      <c r="I31" s="183"/>
      <c r="J31" s="204">
        <v>18.70081262451505</v>
      </c>
      <c r="K31" s="204">
        <v>18.222054891475306</v>
      </c>
      <c r="L31" s="204">
        <f>P31/Tbl11!C31</f>
        <v>0</v>
      </c>
      <c r="N31" s="45">
        <f t="shared" si="6"/>
        <v>1788877.92</v>
      </c>
      <c r="O31" s="45">
        <f t="shared" si="6"/>
        <v>218997.76</v>
      </c>
      <c r="P31" s="45">
        <f t="shared" si="6"/>
        <v>0</v>
      </c>
      <c r="R31" s="114">
        <f>S31+T31+U31</f>
        <v>1577632.0699999998</v>
      </c>
      <c r="S31" s="91">
        <f t="shared" si="7"/>
        <v>218997.76</v>
      </c>
      <c r="T31" s="91">
        <f t="shared" si="7"/>
        <v>0</v>
      </c>
      <c r="U31" s="114">
        <f t="shared" si="7"/>
        <v>1358634.3099999998</v>
      </c>
      <c r="W31" s="114">
        <f>X31+Y31+Z31</f>
        <v>211245.85000000003</v>
      </c>
      <c r="X31" s="138">
        <v>0</v>
      </c>
      <c r="Y31" s="114">
        <v>0</v>
      </c>
      <c r="Z31" s="114">
        <v>211245.85000000003</v>
      </c>
      <c r="AC31" s="114">
        <f>AD31+AE31+AF31</f>
        <v>5555.05</v>
      </c>
      <c r="AD31" s="114">
        <v>0</v>
      </c>
      <c r="AE31" s="114">
        <v>0</v>
      </c>
      <c r="AF31" s="114">
        <v>5555.05</v>
      </c>
      <c r="AG31" s="141"/>
      <c r="AH31" s="114">
        <f>SUM(AI31:AK31)</f>
        <v>1583187.1199999999</v>
      </c>
      <c r="AI31" s="113">
        <v>218997.76</v>
      </c>
      <c r="AJ31" s="138"/>
      <c r="AK31" s="114">
        <v>1364189.3599999999</v>
      </c>
    </row>
    <row r="32" spans="1:37" ht="12.75">
      <c r="A32" s="3" t="s">
        <v>69</v>
      </c>
      <c r="B32" s="210">
        <v>286.78903919528267</v>
      </c>
      <c r="C32" s="59">
        <v>298.5037831760498</v>
      </c>
      <c r="D32" s="211">
        <f>N32/Tbl11!C32</f>
        <v>552.7254282962077</v>
      </c>
      <c r="E32" s="212"/>
      <c r="F32" s="204">
        <v>43.801151817431546</v>
      </c>
      <c r="G32" s="213">
        <v>48.832096483304774</v>
      </c>
      <c r="H32" s="204">
        <f>O32/Tbl11!C32</f>
        <v>69.5254529031716</v>
      </c>
      <c r="I32" s="183"/>
      <c r="J32" s="204">
        <v>18.545510543375553</v>
      </c>
      <c r="K32" s="204">
        <v>17.836416209169087</v>
      </c>
      <c r="L32" s="204">
        <f>P32/Tbl11!C32</f>
        <v>28.31848133021645</v>
      </c>
      <c r="N32" s="45">
        <f t="shared" si="6"/>
        <v>9209483.45</v>
      </c>
      <c r="O32" s="45">
        <f t="shared" si="6"/>
        <v>1158429.62</v>
      </c>
      <c r="P32" s="45">
        <f t="shared" si="6"/>
        <v>471841.12</v>
      </c>
      <c r="R32" s="114">
        <f>S32+T32+U32</f>
        <v>7115033.199999999</v>
      </c>
      <c r="S32" s="91">
        <f t="shared" si="7"/>
        <v>1158429.62</v>
      </c>
      <c r="T32" s="91">
        <f t="shared" si="7"/>
        <v>471841.12</v>
      </c>
      <c r="U32" s="114">
        <f t="shared" si="7"/>
        <v>5484762.459999999</v>
      </c>
      <c r="W32" s="114">
        <f>X32+Y32+Z32</f>
        <v>2094450.25</v>
      </c>
      <c r="X32" s="138">
        <v>0</v>
      </c>
      <c r="Y32" s="114">
        <v>0</v>
      </c>
      <c r="Z32" s="114">
        <v>2094450.25</v>
      </c>
      <c r="AC32" s="114">
        <f>AD32+AE32+AF32</f>
        <v>19827.62</v>
      </c>
      <c r="AD32" s="114">
        <v>0</v>
      </c>
      <c r="AE32" s="114">
        <v>0</v>
      </c>
      <c r="AF32" s="114">
        <v>19827.62</v>
      </c>
      <c r="AG32" s="141"/>
      <c r="AH32" s="114">
        <f>SUM(AI32:AK32)</f>
        <v>7134860.819999999</v>
      </c>
      <c r="AI32" s="113">
        <v>1158429.62</v>
      </c>
      <c r="AJ32" s="138">
        <v>471841.12</v>
      </c>
      <c r="AK32" s="114">
        <v>5504590.079999999</v>
      </c>
    </row>
    <row r="33" spans="1:37" ht="12.75">
      <c r="A33" s="3" t="s">
        <v>70</v>
      </c>
      <c r="B33" s="210">
        <v>452.27225448119157</v>
      </c>
      <c r="C33" s="59">
        <v>392.4418076243373</v>
      </c>
      <c r="D33" s="211">
        <f>N33/Tbl11!C33</f>
        <v>445.9075972112412</v>
      </c>
      <c r="E33" s="212"/>
      <c r="F33" s="204">
        <v>85.2187470696433</v>
      </c>
      <c r="G33" s="213">
        <v>66.09631998849997</v>
      </c>
      <c r="H33" s="204">
        <f>O33/Tbl11!C33</f>
        <v>62.91325738517933</v>
      </c>
      <c r="I33" s="183"/>
      <c r="J33" s="204">
        <v>0</v>
      </c>
      <c r="K33" s="204">
        <v>0</v>
      </c>
      <c r="L33" s="204">
        <f>P33/Tbl11!C33</f>
        <v>18.039430748221086</v>
      </c>
      <c r="N33" s="45">
        <f t="shared" si="6"/>
        <v>1240782.4799999997</v>
      </c>
      <c r="O33" s="45">
        <f t="shared" si="6"/>
        <v>175062.43</v>
      </c>
      <c r="P33" s="45">
        <f t="shared" si="6"/>
        <v>50196.52</v>
      </c>
      <c r="R33" s="114">
        <f>S33+T33+U33</f>
        <v>1167299.1399999997</v>
      </c>
      <c r="S33" s="91">
        <f t="shared" si="7"/>
        <v>175062.43</v>
      </c>
      <c r="T33" s="91">
        <f t="shared" si="7"/>
        <v>50196.52</v>
      </c>
      <c r="U33" s="114">
        <f t="shared" si="7"/>
        <v>942040.1899999997</v>
      </c>
      <c r="W33" s="114">
        <f>X33+Y33+Z33</f>
        <v>73483.34000000003</v>
      </c>
      <c r="X33" s="138">
        <v>0</v>
      </c>
      <c r="Y33" s="114">
        <v>0</v>
      </c>
      <c r="Z33" s="114">
        <v>73483.34000000003</v>
      </c>
      <c r="AC33" s="114">
        <f>AD33+AE33+AF33</f>
        <v>5645.379999999999</v>
      </c>
      <c r="AD33" s="114">
        <v>0</v>
      </c>
      <c r="AE33" s="114">
        <v>0</v>
      </c>
      <c r="AF33" s="114">
        <v>5645.379999999999</v>
      </c>
      <c r="AG33" s="141"/>
      <c r="AH33" s="114">
        <f>SUM(AI33:AK33)</f>
        <v>1172944.5199999998</v>
      </c>
      <c r="AI33" s="113">
        <v>175062.43</v>
      </c>
      <c r="AJ33" s="138">
        <v>50196.52</v>
      </c>
      <c r="AK33" s="114">
        <v>947685.5699999997</v>
      </c>
    </row>
    <row r="34" spans="2:37" ht="12.75">
      <c r="B34" s="111"/>
      <c r="C34" s="142"/>
      <c r="D34" s="182"/>
      <c r="E34" s="181"/>
      <c r="F34" s="185"/>
      <c r="G34" s="184"/>
      <c r="H34" s="185"/>
      <c r="I34" s="181"/>
      <c r="J34" s="204"/>
      <c r="K34" s="204"/>
      <c r="L34" s="204"/>
      <c r="R34" s="114"/>
      <c r="S34" s="114"/>
      <c r="T34" s="114"/>
      <c r="U34" s="114"/>
      <c r="W34" s="114"/>
      <c r="X34" s="138"/>
      <c r="Y34" s="114"/>
      <c r="Z34" s="114"/>
      <c r="AC34" s="114"/>
      <c r="AD34" s="114"/>
      <c r="AE34" s="114"/>
      <c r="AF34" s="114"/>
      <c r="AG34" s="141"/>
      <c r="AH34" s="114"/>
      <c r="AI34" s="114"/>
      <c r="AJ34" s="148"/>
      <c r="AK34" s="114"/>
    </row>
    <row r="35" spans="1:37" ht="12.75">
      <c r="A35" s="3" t="s">
        <v>71</v>
      </c>
      <c r="B35" s="210">
        <v>288.8508532896104</v>
      </c>
      <c r="C35" s="59">
        <v>342.1207145001501</v>
      </c>
      <c r="D35" s="211">
        <f>N35/Tbl11!C35</f>
        <v>354.531685804056</v>
      </c>
      <c r="E35" s="212"/>
      <c r="F35" s="204">
        <v>88.49921945361753</v>
      </c>
      <c r="G35" s="213">
        <v>65.28608511853757</v>
      </c>
      <c r="H35" s="204">
        <f>O35/Tbl11!C35</f>
        <v>49.25397772065124</v>
      </c>
      <c r="I35" s="212"/>
      <c r="J35" s="204">
        <v>24.770168348613257</v>
      </c>
      <c r="K35" s="204">
        <v>25.078407962496822</v>
      </c>
      <c r="L35" s="204">
        <f>P35/Tbl11!C35</f>
        <v>64.26248043416166</v>
      </c>
      <c r="N35" s="45">
        <f aca="true" t="shared" si="8" ref="N35:P38">R35+W35</f>
        <v>1551519.29</v>
      </c>
      <c r="O35" s="45">
        <f t="shared" si="8"/>
        <v>215547.72</v>
      </c>
      <c r="P35" s="45">
        <f t="shared" si="8"/>
        <v>281228.68</v>
      </c>
      <c r="R35" s="114">
        <f>S35+T35+U35</f>
        <v>1340108.29</v>
      </c>
      <c r="S35" s="91">
        <f aca="true" t="shared" si="9" ref="S35:U38">AI35-AD35</f>
        <v>210671.92</v>
      </c>
      <c r="T35" s="91">
        <f t="shared" si="9"/>
        <v>281228.68</v>
      </c>
      <c r="U35" s="114">
        <f t="shared" si="9"/>
        <v>848207.6900000001</v>
      </c>
      <c r="W35" s="114">
        <f>X35+Y35+Z35</f>
        <v>211411</v>
      </c>
      <c r="X35" s="138">
        <v>4875.8</v>
      </c>
      <c r="Y35" s="114">
        <v>0</v>
      </c>
      <c r="Z35" s="114">
        <v>206535.2</v>
      </c>
      <c r="AC35" s="114">
        <f>AD35+AE35+AF35</f>
        <v>0</v>
      </c>
      <c r="AD35" s="114">
        <v>0</v>
      </c>
      <c r="AE35" s="114">
        <v>0</v>
      </c>
      <c r="AF35" s="113">
        <v>0</v>
      </c>
      <c r="AG35" s="141"/>
      <c r="AH35" s="114">
        <f>SUM(AI35:AK35)</f>
        <v>1340108.29</v>
      </c>
      <c r="AI35" s="113">
        <v>210671.92</v>
      </c>
      <c r="AJ35" s="114">
        <v>281228.68</v>
      </c>
      <c r="AK35" s="114">
        <v>848207.6900000001</v>
      </c>
    </row>
    <row r="36" spans="1:37" ht="12.75">
      <c r="A36" s="3" t="s">
        <v>72</v>
      </c>
      <c r="B36" s="210">
        <v>441.9246374290793</v>
      </c>
      <c r="C36" s="59">
        <v>416.33409133625764</v>
      </c>
      <c r="D36" s="211">
        <f>N36/Tbl11!C36</f>
        <v>340.8260172293021</v>
      </c>
      <c r="E36" s="212"/>
      <c r="F36" s="204">
        <v>83.47636350576067</v>
      </c>
      <c r="G36" s="213">
        <v>90.69686261052367</v>
      </c>
      <c r="H36" s="204">
        <f>O36/Tbl11!C36</f>
        <v>57.50705305011581</v>
      </c>
      <c r="I36" s="212"/>
      <c r="J36" s="204">
        <v>0.04166471984580922</v>
      </c>
      <c r="K36" s="204">
        <v>0.4119879878045107</v>
      </c>
      <c r="L36" s="204">
        <f>P36/Tbl11!C36</f>
        <v>0.36668608009591863</v>
      </c>
      <c r="N36" s="45">
        <f t="shared" si="8"/>
        <v>7405741.759999999</v>
      </c>
      <c r="O36" s="45">
        <f t="shared" si="8"/>
        <v>1249559.49</v>
      </c>
      <c r="P36" s="45">
        <f t="shared" si="8"/>
        <v>7967.65</v>
      </c>
      <c r="R36" s="114">
        <f>S36+T36+U36</f>
        <v>6833555.659999999</v>
      </c>
      <c r="S36" s="91">
        <f t="shared" si="9"/>
        <v>1228110.49</v>
      </c>
      <c r="T36" s="91">
        <f t="shared" si="9"/>
        <v>7128.46</v>
      </c>
      <c r="U36" s="114">
        <f t="shared" si="9"/>
        <v>5598316.709999999</v>
      </c>
      <c r="W36" s="114">
        <f>X36+Y36+Z36</f>
        <v>572186.1</v>
      </c>
      <c r="X36" s="138">
        <v>21449</v>
      </c>
      <c r="Y36" s="138">
        <v>839.19</v>
      </c>
      <c r="Z36" s="114">
        <v>549897.91</v>
      </c>
      <c r="AC36" s="114">
        <f>AD36+AE36+AF36</f>
        <v>0</v>
      </c>
      <c r="AD36" s="114">
        <v>0</v>
      </c>
      <c r="AE36" s="114">
        <v>0</v>
      </c>
      <c r="AF36" s="114">
        <v>0</v>
      </c>
      <c r="AG36" s="141"/>
      <c r="AH36" s="114">
        <f>SUM(AI36:AK36)</f>
        <v>6833555.659999999</v>
      </c>
      <c r="AI36" s="113">
        <v>1228110.49</v>
      </c>
      <c r="AJ36" s="138">
        <v>7128.46</v>
      </c>
      <c r="AK36" s="114">
        <v>5598316.709999999</v>
      </c>
    </row>
    <row r="37" spans="1:37" ht="12.75">
      <c r="A37" s="3" t="s">
        <v>73</v>
      </c>
      <c r="B37" s="210">
        <v>320.347712820774</v>
      </c>
      <c r="C37" s="59">
        <v>298.99894685005154</v>
      </c>
      <c r="D37" s="211">
        <f>N37/Tbl11!C37</f>
        <v>344.85755619541305</v>
      </c>
      <c r="E37" s="212"/>
      <c r="F37" s="204">
        <v>75.9425122711013</v>
      </c>
      <c r="G37" s="213">
        <v>70.26404674856738</v>
      </c>
      <c r="H37" s="204">
        <f>O37/Tbl11!C37</f>
        <v>71.80984682130838</v>
      </c>
      <c r="I37" s="212"/>
      <c r="J37" s="204">
        <v>18.3084061586165</v>
      </c>
      <c r="K37" s="204">
        <v>17.781121907131922</v>
      </c>
      <c r="L37" s="204">
        <f>P37/Tbl11!C37</f>
        <v>17.47722587942232</v>
      </c>
      <c r="N37" s="45">
        <f t="shared" si="8"/>
        <v>4935047.93</v>
      </c>
      <c r="O37" s="45">
        <f t="shared" si="8"/>
        <v>1027627.29</v>
      </c>
      <c r="P37" s="45">
        <f t="shared" si="8"/>
        <v>250106.01</v>
      </c>
      <c r="R37" s="114">
        <f>S37+T37+U37</f>
        <v>4445049.32</v>
      </c>
      <c r="S37" s="91">
        <f t="shared" si="9"/>
        <v>1019688.75</v>
      </c>
      <c r="T37" s="91">
        <f t="shared" si="9"/>
        <v>250106.01</v>
      </c>
      <c r="U37" s="114">
        <f t="shared" si="9"/>
        <v>3175254.56</v>
      </c>
      <c r="W37" s="114">
        <f>X37+Y37+Z37</f>
        <v>489998.60999999987</v>
      </c>
      <c r="X37" s="138">
        <v>7938.54</v>
      </c>
      <c r="Y37" s="114">
        <v>0</v>
      </c>
      <c r="Z37" s="114">
        <v>482060.0699999999</v>
      </c>
      <c r="AC37" s="114">
        <f>AD37+AE37+AF37</f>
        <v>16284.499999999998</v>
      </c>
      <c r="AD37" s="114">
        <v>0</v>
      </c>
      <c r="AE37" s="114">
        <v>0</v>
      </c>
      <c r="AF37" s="114">
        <v>16284.499999999998</v>
      </c>
      <c r="AG37" s="141"/>
      <c r="AH37" s="114">
        <f>SUM(AI37:AK37)</f>
        <v>4461333.82</v>
      </c>
      <c r="AI37" s="113">
        <v>1019688.75</v>
      </c>
      <c r="AJ37" s="138">
        <v>250106.01</v>
      </c>
      <c r="AK37" s="114">
        <v>3191539.06</v>
      </c>
    </row>
    <row r="38" spans="1:37" ht="13.5" thickBot="1">
      <c r="A38" s="8" t="s">
        <v>74</v>
      </c>
      <c r="B38" s="215">
        <v>403.1382214469845</v>
      </c>
      <c r="C38" s="126">
        <v>420.4090208851089</v>
      </c>
      <c r="D38" s="216">
        <f>N38/Tbl11!C38</f>
        <v>447.9030088770013</v>
      </c>
      <c r="E38" s="217"/>
      <c r="F38" s="205">
        <v>56.917422780667756</v>
      </c>
      <c r="G38" s="217">
        <v>64.25607783850836</v>
      </c>
      <c r="H38" s="205">
        <f>O38/Tbl11!C38</f>
        <v>41.06378261038105</v>
      </c>
      <c r="I38" s="217"/>
      <c r="J38" s="205">
        <v>13.63904419369279</v>
      </c>
      <c r="K38" s="205">
        <v>11.031446521463964</v>
      </c>
      <c r="L38" s="205">
        <f>P38/Tbl11!C38</f>
        <v>6.123166259642594</v>
      </c>
      <c r="N38" s="45">
        <f t="shared" si="8"/>
        <v>2888638.4800000004</v>
      </c>
      <c r="O38" s="45">
        <f t="shared" si="8"/>
        <v>264830.6</v>
      </c>
      <c r="P38" s="45">
        <f t="shared" si="8"/>
        <v>39489.83</v>
      </c>
      <c r="R38" s="115">
        <f>S38+T38+U38</f>
        <v>2519697.2700000005</v>
      </c>
      <c r="S38" s="92">
        <f t="shared" si="9"/>
        <v>261579.11</v>
      </c>
      <c r="T38" s="92">
        <f t="shared" si="9"/>
        <v>39489.83</v>
      </c>
      <c r="U38" s="114">
        <f t="shared" si="9"/>
        <v>2218628.3300000005</v>
      </c>
      <c r="W38" s="115">
        <f>X38+Y38+Z38</f>
        <v>368941.21</v>
      </c>
      <c r="X38" s="115">
        <v>3251.49</v>
      </c>
      <c r="Y38" s="115">
        <v>0</v>
      </c>
      <c r="Z38" s="115">
        <v>365689.72000000003</v>
      </c>
      <c r="AC38" s="115">
        <f>AD38+AE38+AF38</f>
        <v>14657.670000000004</v>
      </c>
      <c r="AD38" s="152">
        <v>0</v>
      </c>
      <c r="AE38" s="152">
        <v>0</v>
      </c>
      <c r="AF38" s="152">
        <v>14657.670000000004</v>
      </c>
      <c r="AG38" s="141"/>
      <c r="AH38" s="115">
        <f>SUM(AI38:AK38)</f>
        <v>2534354.9400000004</v>
      </c>
      <c r="AI38" s="115">
        <v>261579.11</v>
      </c>
      <c r="AJ38" s="154">
        <v>39489.83</v>
      </c>
      <c r="AK38" s="115">
        <v>2233286.0000000005</v>
      </c>
    </row>
    <row r="39" spans="1:12" ht="12.75">
      <c r="A39" s="3" t="s">
        <v>185</v>
      </c>
      <c r="B39" s="2"/>
      <c r="C39" s="2"/>
      <c r="E39" s="35"/>
      <c r="F39" s="2"/>
      <c r="G39" s="2"/>
      <c r="H39" s="35"/>
      <c r="I39" s="35"/>
      <c r="J39" s="2"/>
      <c r="K39" s="2"/>
      <c r="L39" s="35"/>
    </row>
    <row r="40" spans="1:12" ht="12.75">
      <c r="A40" s="135" t="s">
        <v>192</v>
      </c>
      <c r="B40" s="2"/>
      <c r="C40" s="2"/>
      <c r="E40" s="35"/>
      <c r="F40" s="2"/>
      <c r="G40" s="2"/>
      <c r="H40" s="35"/>
      <c r="I40" s="35"/>
      <c r="J40" s="2"/>
      <c r="K40" s="2"/>
      <c r="L40" s="35"/>
    </row>
    <row r="41" spans="8:12" ht="12.75">
      <c r="H41" s="37"/>
      <c r="I41" s="37"/>
      <c r="L41" s="37"/>
    </row>
    <row r="42" spans="8:34" ht="12.75">
      <c r="H42" s="37"/>
      <c r="I42" s="37"/>
      <c r="L42" s="37"/>
      <c r="V42" s="45"/>
      <c r="AB42" s="31"/>
      <c r="AC42" s="10"/>
      <c r="AD42" s="10"/>
      <c r="AE42" s="10"/>
      <c r="AF42" s="10"/>
      <c r="AH42" s="21"/>
    </row>
    <row r="43" spans="8:32" ht="12.75">
      <c r="H43" s="37"/>
      <c r="I43" s="37"/>
      <c r="L43" s="37"/>
      <c r="V43" s="45"/>
      <c r="AB43" s="31"/>
      <c r="AC43" s="10"/>
      <c r="AD43" s="10"/>
      <c r="AE43" s="10"/>
      <c r="AF43" s="10"/>
    </row>
    <row r="44" spans="8:32" ht="12.75">
      <c r="H44" s="37"/>
      <c r="I44" s="37"/>
      <c r="V44" s="45"/>
      <c r="AB44" s="31"/>
      <c r="AC44" s="10"/>
      <c r="AD44" s="10"/>
      <c r="AE44" s="10"/>
      <c r="AF44" s="10"/>
    </row>
    <row r="45" spans="8:32" ht="12.75">
      <c r="H45" s="37"/>
      <c r="I45" s="37"/>
      <c r="V45" s="45"/>
      <c r="AB45" s="31"/>
      <c r="AC45" s="10"/>
      <c r="AD45" s="10"/>
      <c r="AE45" s="10"/>
      <c r="AF45" s="10"/>
    </row>
    <row r="46" spans="8:32" ht="12.75">
      <c r="H46" s="37"/>
      <c r="I46" s="37"/>
      <c r="V46" s="45"/>
      <c r="AB46" s="31"/>
      <c r="AC46" s="10"/>
      <c r="AD46" s="10"/>
      <c r="AE46" s="10"/>
      <c r="AF46" s="10"/>
    </row>
    <row r="47" spans="28:32" ht="12.75">
      <c r="AB47" s="31"/>
      <c r="AC47" s="10"/>
      <c r="AD47" s="10"/>
      <c r="AE47" s="10"/>
      <c r="AF47" s="10"/>
    </row>
    <row r="48" spans="22:32" ht="12.75">
      <c r="V48" s="45"/>
      <c r="AB48" s="31"/>
      <c r="AC48" s="10"/>
      <c r="AD48" s="10"/>
      <c r="AE48" s="10"/>
      <c r="AF48" s="10"/>
    </row>
    <row r="49" spans="22:32" ht="12.75">
      <c r="V49" s="45"/>
      <c r="AB49" s="31"/>
      <c r="AC49" s="10"/>
      <c r="AD49" s="10"/>
      <c r="AE49" s="10"/>
      <c r="AF49" s="10"/>
    </row>
    <row r="50" spans="22:32" ht="12.75">
      <c r="V50" s="45"/>
      <c r="AB50" s="31"/>
      <c r="AC50" s="10"/>
      <c r="AD50" s="10"/>
      <c r="AE50" s="10"/>
      <c r="AF50" s="10"/>
    </row>
    <row r="51" spans="22:32" ht="12.75">
      <c r="V51" s="45"/>
      <c r="AB51" s="31"/>
      <c r="AC51" s="10"/>
      <c r="AD51" s="10"/>
      <c r="AE51" s="10"/>
      <c r="AF51" s="10"/>
    </row>
    <row r="52" spans="22:32" ht="12.75">
      <c r="V52" s="45"/>
      <c r="AB52" s="31"/>
      <c r="AC52" s="10"/>
      <c r="AD52" s="10"/>
      <c r="AE52" s="10"/>
      <c r="AF52" s="10"/>
    </row>
    <row r="53" spans="28:32" ht="12.75">
      <c r="AB53" s="31"/>
      <c r="AC53" s="10"/>
      <c r="AD53" s="10"/>
      <c r="AE53" s="10"/>
      <c r="AF53" s="10"/>
    </row>
    <row r="54" spans="22:32" ht="12.75">
      <c r="V54" s="45"/>
      <c r="AB54" s="31"/>
      <c r="AC54" s="10"/>
      <c r="AD54" s="10"/>
      <c r="AE54" s="10"/>
      <c r="AF54" s="10"/>
    </row>
    <row r="55" spans="22:32" ht="12.75">
      <c r="V55" s="45"/>
      <c r="AB55" s="31"/>
      <c r="AC55" s="10"/>
      <c r="AD55" s="10"/>
      <c r="AE55" s="10"/>
      <c r="AF55" s="10"/>
    </row>
    <row r="56" spans="22:32" ht="12.75">
      <c r="V56" s="45"/>
      <c r="AB56" s="31"/>
      <c r="AC56" s="10"/>
      <c r="AD56" s="10"/>
      <c r="AE56" s="10"/>
      <c r="AF56" s="10"/>
    </row>
    <row r="57" spans="22:32" ht="12.75">
      <c r="V57" s="45"/>
      <c r="AB57" s="31"/>
      <c r="AC57" s="10"/>
      <c r="AD57" s="10"/>
      <c r="AE57" s="10"/>
      <c r="AF57" s="10"/>
    </row>
    <row r="58" spans="22:32" ht="12.75">
      <c r="V58" s="45"/>
      <c r="AB58" s="31"/>
      <c r="AC58" s="10"/>
      <c r="AD58" s="10"/>
      <c r="AE58" s="10"/>
      <c r="AF58" s="10"/>
    </row>
    <row r="59" spans="28:32" ht="12.75">
      <c r="AB59" s="31"/>
      <c r="AC59" s="10"/>
      <c r="AD59" s="10"/>
      <c r="AE59" s="10"/>
      <c r="AF59" s="10"/>
    </row>
    <row r="60" spans="22:32" ht="12.75">
      <c r="V60" s="45"/>
      <c r="AB60" s="31"/>
      <c r="AC60" s="10"/>
      <c r="AD60" s="10"/>
      <c r="AE60" s="10"/>
      <c r="AF60" s="10"/>
    </row>
    <row r="61" spans="22:32" ht="12.75">
      <c r="V61" s="45"/>
      <c r="AB61" s="31"/>
      <c r="AC61" s="10"/>
      <c r="AD61" s="10"/>
      <c r="AE61" s="10"/>
      <c r="AF61" s="10"/>
    </row>
    <row r="62" spans="22:32" ht="12.75">
      <c r="V62" s="45"/>
      <c r="AB62" s="31"/>
      <c r="AC62" s="10"/>
      <c r="AD62" s="10"/>
      <c r="AE62" s="10"/>
      <c r="AF62" s="10"/>
    </row>
    <row r="63" spans="22:32" ht="12.75">
      <c r="V63" s="45"/>
      <c r="AB63" s="31"/>
      <c r="AC63" s="10"/>
      <c r="AD63" s="10"/>
      <c r="AE63" s="10"/>
      <c r="AF63" s="10"/>
    </row>
    <row r="64" spans="22:32" ht="12.75">
      <c r="V64" s="45"/>
      <c r="AB64" s="31"/>
      <c r="AC64" s="10"/>
      <c r="AD64" s="10"/>
      <c r="AE64" s="10"/>
      <c r="AF64" s="10"/>
    </row>
    <row r="65" spans="28:32" ht="12.75">
      <c r="AB65" s="31"/>
      <c r="AC65" s="10"/>
      <c r="AD65" s="10"/>
      <c r="AE65" s="10"/>
      <c r="AF65" s="10"/>
    </row>
    <row r="66" spans="22:32" ht="12.75">
      <c r="V66" s="45"/>
      <c r="AB66" s="31"/>
      <c r="AC66" s="10"/>
      <c r="AD66" s="10"/>
      <c r="AE66" s="10"/>
      <c r="AF66" s="10"/>
    </row>
    <row r="67" spans="22:32" ht="12.75">
      <c r="V67" s="45"/>
      <c r="AB67" s="31"/>
      <c r="AC67" s="10"/>
      <c r="AD67" s="10"/>
      <c r="AE67" s="10"/>
      <c r="AF67" s="10"/>
    </row>
    <row r="68" spans="22:32" ht="12.75">
      <c r="V68" s="45"/>
      <c r="AB68" s="31"/>
      <c r="AC68" s="10"/>
      <c r="AD68" s="10"/>
      <c r="AE68" s="10"/>
      <c r="AF68" s="10"/>
    </row>
    <row r="69" spans="22:32" ht="12.75">
      <c r="V69" s="45"/>
      <c r="AB69" s="31"/>
      <c r="AC69" s="10"/>
      <c r="AD69" s="10"/>
      <c r="AE69" s="10"/>
      <c r="AF69" s="10"/>
    </row>
    <row r="70" ht="12.75">
      <c r="AC70" s="31"/>
    </row>
  </sheetData>
  <sheetProtection password="CAF5" sheet="1"/>
  <mergeCells count="17">
    <mergeCell ref="AH5:AK5"/>
    <mergeCell ref="W4:Z4"/>
    <mergeCell ref="W5:Z5"/>
    <mergeCell ref="A1:L1"/>
    <mergeCell ref="A3:L3"/>
    <mergeCell ref="A4:L4"/>
    <mergeCell ref="R5:U5"/>
    <mergeCell ref="R4:U4"/>
    <mergeCell ref="N4:P4"/>
    <mergeCell ref="AC6:AF6"/>
    <mergeCell ref="N7:N8"/>
    <mergeCell ref="O7:O8"/>
    <mergeCell ref="P7:P8"/>
    <mergeCell ref="B7:D7"/>
    <mergeCell ref="F7:H7"/>
    <mergeCell ref="J7:L7"/>
    <mergeCell ref="AC7:AF7"/>
  </mergeCells>
  <printOptions horizontalCentered="1"/>
  <pageMargins left="0.75" right="0.75" top="0.87" bottom="0.88" header="0.67" footer="0.5"/>
  <pageSetup fitToHeight="1" fitToWidth="1" horizontalDpi="600" verticalDpi="600" orientation="landscape" scale="92" r:id="rId1"/>
  <headerFooter scaleWithDoc="0" alignWithMargins="0">
    <oddFooter>&amp;L&amp;"Arial,Italic"MSDE - LFRO  10 / 2011
&amp;C- 7 -&amp;R&amp;"Arial,Italic"Selected Financial Data - Part 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zoomScale="85" zoomScaleNormal="85" zoomScalePageLayoutView="0" workbookViewId="0" topLeftCell="E10">
      <selection activeCell="V16" sqref="V16"/>
    </sheetView>
  </sheetViews>
  <sheetFormatPr defaultColWidth="9.140625" defaultRowHeight="12.75"/>
  <cols>
    <col min="1" max="1" width="14.140625" style="3" customWidth="1"/>
    <col min="2" max="2" width="8.00390625" style="0" customWidth="1"/>
    <col min="3" max="3" width="2.28125" style="0" customWidth="1"/>
    <col min="4" max="4" width="11.421875" style="0" customWidth="1"/>
    <col min="5" max="5" width="1.8515625" style="0" customWidth="1"/>
    <col min="6" max="6" width="11.8515625" style="0" customWidth="1"/>
    <col min="7" max="7" width="2.28125" style="0" customWidth="1"/>
    <col min="8" max="8" width="9.57421875" style="0" customWidth="1"/>
    <col min="9" max="9" width="2.421875" style="0" customWidth="1"/>
    <col min="10" max="10" width="8.57421875" style="0" customWidth="1"/>
    <col min="11" max="11" width="2.28125" style="0" customWidth="1"/>
    <col min="12" max="12" width="7.421875" style="0" customWidth="1"/>
    <col min="13" max="13" width="1.7109375" style="0" customWidth="1"/>
    <col min="14" max="14" width="8.57421875" style="0" customWidth="1"/>
    <col min="15" max="15" width="2.00390625" style="0" customWidth="1"/>
    <col min="16" max="16" width="8.00390625" style="0" customWidth="1"/>
    <col min="17" max="17" width="2.140625" style="0" customWidth="1"/>
    <col min="18" max="18" width="9.28125" style="0" customWidth="1"/>
    <col min="19" max="19" width="3.00390625" style="0" customWidth="1"/>
    <col min="20" max="20" width="8.28125" style="0" customWidth="1"/>
    <col min="21" max="21" width="1.57421875" style="0" customWidth="1"/>
    <col min="22" max="22" width="8.140625" style="0" customWidth="1"/>
    <col min="23" max="23" width="1.8515625" style="0" customWidth="1"/>
    <col min="24" max="24" width="8.28125" style="0" customWidth="1"/>
  </cols>
  <sheetData>
    <row r="1" spans="1:24" ht="12.75">
      <c r="A1" s="223" t="s">
        <v>148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3" spans="1:24" ht="12.75">
      <c r="A3" s="222" t="s">
        <v>211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</row>
    <row r="4" spans="1:24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114</v>
      </c>
      <c r="B6" s="3"/>
      <c r="C6" s="3"/>
      <c r="D6" s="226" t="s">
        <v>26</v>
      </c>
      <c r="E6" s="226"/>
      <c r="F6" s="38"/>
      <c r="G6" s="38"/>
      <c r="H6" s="38"/>
      <c r="I6" s="38"/>
      <c r="J6" s="226" t="s">
        <v>36</v>
      </c>
      <c r="K6" s="226"/>
      <c r="L6" s="3"/>
      <c r="M6" s="3"/>
      <c r="N6" s="226" t="s">
        <v>37</v>
      </c>
      <c r="O6" s="226"/>
      <c r="P6" s="3"/>
      <c r="Q6" s="3"/>
      <c r="R6" s="38"/>
      <c r="S6" s="6"/>
      <c r="T6" s="3"/>
      <c r="U6" s="3"/>
      <c r="V6" s="38"/>
      <c r="W6" s="6"/>
      <c r="X6" s="3"/>
    </row>
    <row r="7" spans="1:24" ht="12.75">
      <c r="A7" s="81" t="s">
        <v>35</v>
      </c>
      <c r="B7" s="237" t="s">
        <v>24</v>
      </c>
      <c r="C7" s="237"/>
      <c r="D7" s="237" t="s">
        <v>24</v>
      </c>
      <c r="E7" s="237"/>
      <c r="F7" s="82"/>
      <c r="G7" s="82"/>
      <c r="H7" s="237" t="s">
        <v>34</v>
      </c>
      <c r="I7" s="237"/>
      <c r="J7" s="237" t="s">
        <v>38</v>
      </c>
      <c r="K7" s="237"/>
      <c r="L7" s="237" t="s">
        <v>40</v>
      </c>
      <c r="M7" s="237"/>
      <c r="N7" s="237" t="s">
        <v>41</v>
      </c>
      <c r="O7" s="237"/>
      <c r="P7" s="237" t="s">
        <v>113</v>
      </c>
      <c r="Q7" s="237"/>
      <c r="R7" s="239" t="s">
        <v>104</v>
      </c>
      <c r="S7" s="239"/>
      <c r="T7" s="239" t="s">
        <v>47</v>
      </c>
      <c r="U7" s="239"/>
      <c r="V7" s="239" t="s">
        <v>49</v>
      </c>
      <c r="W7" s="239"/>
      <c r="X7" s="86" t="s">
        <v>50</v>
      </c>
    </row>
    <row r="8" spans="1:24" ht="13.5" thickBot="1">
      <c r="A8" s="83" t="s">
        <v>115</v>
      </c>
      <c r="B8" s="236" t="s">
        <v>25</v>
      </c>
      <c r="C8" s="236"/>
      <c r="D8" s="236" t="s">
        <v>25</v>
      </c>
      <c r="E8" s="236"/>
      <c r="F8" s="84" t="s">
        <v>187</v>
      </c>
      <c r="G8" s="84"/>
      <c r="H8" s="236" t="s">
        <v>35</v>
      </c>
      <c r="I8" s="236"/>
      <c r="J8" s="236" t="s">
        <v>39</v>
      </c>
      <c r="K8" s="236"/>
      <c r="L8" s="236" t="s">
        <v>39</v>
      </c>
      <c r="M8" s="236"/>
      <c r="N8" s="236" t="s">
        <v>42</v>
      </c>
      <c r="O8" s="236"/>
      <c r="P8" s="236" t="s">
        <v>44</v>
      </c>
      <c r="Q8" s="236"/>
      <c r="R8" s="238" t="s">
        <v>44</v>
      </c>
      <c r="S8" s="238"/>
      <c r="T8" s="238" t="s">
        <v>48</v>
      </c>
      <c r="U8" s="238"/>
      <c r="V8" s="238" t="s">
        <v>39</v>
      </c>
      <c r="W8" s="238"/>
      <c r="X8" s="84" t="s">
        <v>146</v>
      </c>
    </row>
    <row r="9" spans="1:24" s="21" customFormat="1" ht="12.75">
      <c r="A9" s="75" t="s">
        <v>76</v>
      </c>
      <c r="B9" s="44">
        <f>+Allexp!D10/Allexp!$C10</f>
        <v>0.025906369588185773</v>
      </c>
      <c r="C9" s="44"/>
      <c r="D9" s="44">
        <f>+Allexp!E10/Allexp!$C10</f>
        <v>0.06419291161010234</v>
      </c>
      <c r="E9" s="44"/>
      <c r="F9" s="44">
        <f>+Allexp!F10/Allexp!$C10</f>
        <v>0.39514294017417473</v>
      </c>
      <c r="G9" s="44"/>
      <c r="H9" s="44">
        <f>+Allexp!G10/Allexp!$C10</f>
        <v>0.12908614220799683</v>
      </c>
      <c r="I9" s="44"/>
      <c r="J9" s="44">
        <f>+Allexp!H10/Allexp!$C10</f>
        <v>0.006952928980623781</v>
      </c>
      <c r="K9" s="44"/>
      <c r="L9" s="44">
        <f>+Allexp!I10/Allexp!$C10</f>
        <v>0.006058194407411995</v>
      </c>
      <c r="M9" s="44"/>
      <c r="N9" s="44">
        <f>+Allexp!J10/Allexp!$C10</f>
        <v>0.04585514504945195</v>
      </c>
      <c r="O9" s="44"/>
      <c r="P9" s="44">
        <f>+Allexp!K10/Allexp!$C10</f>
        <v>0.06310824188680503</v>
      </c>
      <c r="Q9" s="44"/>
      <c r="R9" s="44">
        <f>+Allexp!N10/Allexp!$C10</f>
        <v>0.019247045677980457</v>
      </c>
      <c r="S9" s="44"/>
      <c r="T9" s="44">
        <f>+Allexp!O10/Allexp!$C10</f>
        <v>0.2395243530314068</v>
      </c>
      <c r="U9" s="44"/>
      <c r="V9" s="44">
        <f>+Allexp!P10/Allexp!$C10</f>
        <v>0.001410538786784374</v>
      </c>
      <c r="W9" s="44"/>
      <c r="X9" s="44">
        <f>+Allexp!Q10/Allexp!$C10</f>
        <v>0.003515188599075888</v>
      </c>
    </row>
    <row r="10" spans="2:24" ht="12.7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</row>
    <row r="11" spans="1:30" ht="12.75">
      <c r="A11" s="3" t="s">
        <v>52</v>
      </c>
      <c r="B11" s="41">
        <f>+Allexp!D12/Allexp!$C12*100</f>
        <v>1.8423778385594964</v>
      </c>
      <c r="C11" s="41"/>
      <c r="D11" s="41">
        <f>+Allexp!E12/Allexp!$C12*100</f>
        <v>5.958387432232888</v>
      </c>
      <c r="E11" s="41"/>
      <c r="F11" s="41">
        <f>+Allexp!F12/Allexp!$C12*100</f>
        <v>41.284197814833306</v>
      </c>
      <c r="G11" s="41"/>
      <c r="H11" s="41">
        <f>+Allexp!G12/Allexp!$C12*100</f>
        <v>13.395646722224692</v>
      </c>
      <c r="I11" s="41"/>
      <c r="J11" s="41">
        <f>+Allexp!H12/Allexp!$C12*100</f>
        <v>0.4953774509731068</v>
      </c>
      <c r="K11" s="41"/>
      <c r="L11" s="41">
        <f>+Allexp!I12/Allexp!$C12*100</f>
        <v>0.49552064219056885</v>
      </c>
      <c r="M11" s="41"/>
      <c r="N11" s="41">
        <f>+Allexp!J12/Allexp!$C12*100</f>
        <v>4.793419552421955</v>
      </c>
      <c r="O11" s="41"/>
      <c r="P11" s="41">
        <f>+Allexp!K12/Allexp!$C12*100</f>
        <v>7.070959695499523</v>
      </c>
      <c r="Q11" s="41"/>
      <c r="R11" s="41">
        <f>+Allexp!N12/Allexp!$C12*100</f>
        <v>1.5295988230301487</v>
      </c>
      <c r="S11" s="41"/>
      <c r="T11" s="41">
        <f>+Allexp!O12/Allexp!$C12*100</f>
        <v>22.79822065858877</v>
      </c>
      <c r="U11" s="41"/>
      <c r="V11" s="41">
        <f>+Allexp!P12/Allexp!$C12*100</f>
        <v>0</v>
      </c>
      <c r="W11" s="41"/>
      <c r="X11" s="41">
        <f>+Allexp!Q12/Allexp!$C12*100</f>
        <v>0.33629336944552474</v>
      </c>
      <c r="Y11" s="3"/>
      <c r="Z11" s="3"/>
      <c r="AA11" s="3"/>
      <c r="AB11" s="3"/>
      <c r="AC11" s="3"/>
      <c r="AD11" s="3"/>
    </row>
    <row r="12" spans="1:30" ht="12.75">
      <c r="A12" s="3" t="s">
        <v>53</v>
      </c>
      <c r="B12" s="41">
        <f>+Allexp!D13/Allexp!$C13*100</f>
        <v>2.719013020963848</v>
      </c>
      <c r="C12" s="41"/>
      <c r="D12" s="41">
        <f>+Allexp!E13/Allexp!$C13*100</f>
        <v>6.345773928939683</v>
      </c>
      <c r="E12" s="41"/>
      <c r="F12" s="41">
        <f>+Allexp!F13/Allexp!$C13*100</f>
        <v>40.29632052856851</v>
      </c>
      <c r="G12" s="41"/>
      <c r="H12" s="41">
        <f>+Allexp!G13/Allexp!$C13*100</f>
        <v>12.57764793819425</v>
      </c>
      <c r="I12" s="41"/>
      <c r="J12" s="41">
        <f>+Allexp!H13/Allexp!$C13*100</f>
        <v>0.5841009662111714</v>
      </c>
      <c r="K12" s="41"/>
      <c r="L12" s="41">
        <f>+Allexp!I13/Allexp!$C13*100</f>
        <v>0</v>
      </c>
      <c r="M12" s="41"/>
      <c r="N12" s="41">
        <f>+Allexp!J13/Allexp!$C13*100</f>
        <v>4.272013278813899</v>
      </c>
      <c r="O12" s="41"/>
      <c r="P12" s="41">
        <f>+Allexp!K13/Allexp!$C13*100</f>
        <v>6.829370324397586</v>
      </c>
      <c r="Q12" s="41"/>
      <c r="R12" s="41">
        <f>+Allexp!N13/Allexp!$C13*100</f>
        <v>1.3253819552718042</v>
      </c>
      <c r="S12" s="41"/>
      <c r="T12" s="41">
        <f>+Allexp!O13/Allexp!$C13*100</f>
        <v>24.621003897461627</v>
      </c>
      <c r="U12" s="41"/>
      <c r="V12" s="41">
        <f>+Allexp!P13/Allexp!$C13*100</f>
        <v>0.00966207705938854</v>
      </c>
      <c r="W12" s="41"/>
      <c r="X12" s="41">
        <f>+Allexp!Q13/Allexp!$C13*100</f>
        <v>0.41971208411823707</v>
      </c>
      <c r="Y12" s="3"/>
      <c r="Z12" s="3"/>
      <c r="AA12" s="3"/>
      <c r="AB12" s="3"/>
      <c r="AC12" s="3"/>
      <c r="AD12" s="3"/>
    </row>
    <row r="13" spans="1:30" ht="12.75">
      <c r="A13" s="3" t="s">
        <v>75</v>
      </c>
      <c r="B13" s="41">
        <f>+Allexp!D14/Allexp!$C14*100</f>
        <v>4.548529831265645</v>
      </c>
      <c r="C13" s="41"/>
      <c r="D13" s="41">
        <f>+Allexp!E14/Allexp!$C14*100</f>
        <v>7.14253106746984</v>
      </c>
      <c r="E13" s="41"/>
      <c r="F13" s="41">
        <f>+Allexp!F14/Allexp!$C14*100</f>
        <v>37.40663646587993</v>
      </c>
      <c r="G13" s="41"/>
      <c r="H13" s="41">
        <f>+Allexp!G14/Allexp!$C14*100</f>
        <v>17.68727000866708</v>
      </c>
      <c r="I13" s="41"/>
      <c r="J13" s="41">
        <f>+Allexp!H14/Allexp!$C14*100</f>
        <v>1.1151436798315382</v>
      </c>
      <c r="K13" s="41"/>
      <c r="L13" s="41">
        <f>+Allexp!I14/Allexp!$C14*100</f>
        <v>0.8256112404527066</v>
      </c>
      <c r="M13" s="41"/>
      <c r="N13" s="41">
        <f>+Allexp!J14/Allexp!$C14*100</f>
        <v>2.842787332098341</v>
      </c>
      <c r="O13" s="41"/>
      <c r="P13" s="41">
        <f>+Allexp!K14/Allexp!$C14*100</f>
        <v>5.611769068584194</v>
      </c>
      <c r="Q13" s="41"/>
      <c r="R13" s="41">
        <f>+Allexp!N14/Allexp!$C14*100</f>
        <v>1.5706363332142488</v>
      </c>
      <c r="S13" s="41"/>
      <c r="T13" s="41">
        <f>+Allexp!O14/Allexp!$C14*100</f>
        <v>20.381229652730973</v>
      </c>
      <c r="U13" s="41"/>
      <c r="V13" s="41">
        <f>+Allexp!P14/Allexp!$C14*100</f>
        <v>0.0006874222750825883</v>
      </c>
      <c r="W13" s="41"/>
      <c r="X13" s="41">
        <f>+Allexp!Q14/Allexp!$C14*100</f>
        <v>0.8671678975304277</v>
      </c>
      <c r="Y13" s="3"/>
      <c r="Z13" s="3"/>
      <c r="AA13" s="3"/>
      <c r="AB13" s="3"/>
      <c r="AC13" s="3"/>
      <c r="AD13" s="3"/>
    </row>
    <row r="14" spans="1:30" ht="12.75">
      <c r="A14" s="3" t="s">
        <v>54</v>
      </c>
      <c r="B14" s="41">
        <f>+Allexp!D15/Allexp!$C15*100</f>
        <v>3.001025669775026</v>
      </c>
      <c r="C14" s="41"/>
      <c r="D14" s="41">
        <f>+Allexp!E15/Allexp!$C15*100</f>
        <v>6.063391566933625</v>
      </c>
      <c r="E14" s="41"/>
      <c r="F14" s="41">
        <f>+Allexp!F15/Allexp!$C15*100</f>
        <v>37.8520928236064</v>
      </c>
      <c r="G14" s="41"/>
      <c r="H14" s="41">
        <f>+Allexp!G15/Allexp!$C15*100</f>
        <v>13.031290612690066</v>
      </c>
      <c r="I14" s="41"/>
      <c r="J14" s="41">
        <f>+Allexp!H15/Allexp!$C15*100</f>
        <v>0.6435751382048318</v>
      </c>
      <c r="K14" s="41"/>
      <c r="L14" s="41">
        <f>+Allexp!I15/Allexp!$C15*100</f>
        <v>1.013769036455739</v>
      </c>
      <c r="M14" s="41"/>
      <c r="N14" s="41">
        <f>+Allexp!J15/Allexp!$C15*100</f>
        <v>3.886614091665154</v>
      </c>
      <c r="O14" s="41"/>
      <c r="P14" s="41">
        <f>+Allexp!K15/Allexp!$C15*100</f>
        <v>6.43372612890582</v>
      </c>
      <c r="Q14" s="41"/>
      <c r="R14" s="41">
        <f>+Allexp!N15/Allexp!$C15*100</f>
        <v>2.143193946489032</v>
      </c>
      <c r="S14" s="41"/>
      <c r="T14" s="41">
        <f>+Allexp!O15/Allexp!$C15*100</f>
        <v>25.6931332084528</v>
      </c>
      <c r="U14" s="41"/>
      <c r="V14" s="41">
        <f>+Allexp!P15/Allexp!$C15*100</f>
        <v>0.002494354601470729</v>
      </c>
      <c r="W14" s="41"/>
      <c r="X14" s="41">
        <f>+Allexp!Q15/Allexp!$C15*100</f>
        <v>0.23569342222002507</v>
      </c>
      <c r="Y14" s="3"/>
      <c r="Z14" s="3"/>
      <c r="AA14" s="3"/>
      <c r="AB14" s="3"/>
      <c r="AC14" s="3"/>
      <c r="AD14" s="3"/>
    </row>
    <row r="15" spans="1:30" ht="12.75">
      <c r="A15" s="3" t="s">
        <v>55</v>
      </c>
      <c r="B15" s="41">
        <f>+Allexp!D16/Allexp!$C16*100</f>
        <v>2.8277527949106007</v>
      </c>
      <c r="C15" s="41"/>
      <c r="D15" s="41">
        <f>+Allexp!E16/Allexp!$C16*100</f>
        <v>5.318294358436289</v>
      </c>
      <c r="E15" s="41"/>
      <c r="F15" s="41">
        <f>+Allexp!F16/Allexp!$C16*100</f>
        <v>40.848526072383564</v>
      </c>
      <c r="G15" s="41"/>
      <c r="H15" s="41">
        <f>+Allexp!G16/Allexp!$C16*100</f>
        <v>12.26981008816522</v>
      </c>
      <c r="I15" s="41"/>
      <c r="J15" s="41">
        <f>+Allexp!H16/Allexp!$C16*100</f>
        <v>0.5528258826112022</v>
      </c>
      <c r="K15" s="41"/>
      <c r="L15" s="41">
        <f>+Allexp!I16/Allexp!$C16*100</f>
        <v>0.6088729120144474</v>
      </c>
      <c r="M15" s="41"/>
      <c r="N15" s="41">
        <f>+Allexp!J16/Allexp!$C16*100</f>
        <v>6.090941015725133</v>
      </c>
      <c r="O15" s="41"/>
      <c r="P15" s="41">
        <f>+Allexp!K16/Allexp!$C16*100</f>
        <v>7.455016212451938</v>
      </c>
      <c r="Q15" s="41"/>
      <c r="R15" s="41">
        <f>+Allexp!N16/Allexp!$C16*100</f>
        <v>1.5062547080551554</v>
      </c>
      <c r="S15" s="41"/>
      <c r="T15" s="41">
        <f>+Allexp!O16/Allexp!$C16*100</f>
        <v>21.786677740641483</v>
      </c>
      <c r="U15" s="41"/>
      <c r="V15" s="41">
        <f>+Allexp!P16/Allexp!$C16*100</f>
        <v>0.4263201821951757</v>
      </c>
      <c r="W15" s="41"/>
      <c r="X15" s="41">
        <f>+Allexp!Q16/Allexp!$C16*100</f>
        <v>0.308708032409801</v>
      </c>
      <c r="Y15" s="3"/>
      <c r="Z15" s="3"/>
      <c r="AA15" s="3"/>
      <c r="AB15" s="3"/>
      <c r="AC15" s="3"/>
      <c r="AD15" s="3"/>
    </row>
    <row r="16" spans="2:2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0" ht="12.75">
      <c r="A17" s="3" t="s">
        <v>56</v>
      </c>
      <c r="B17" s="41">
        <f>+Allexp!D18/Allexp!$C18*100</f>
        <v>2.5785042358677597</v>
      </c>
      <c r="C17" s="41"/>
      <c r="D17" s="41">
        <f>+Allexp!E18/Allexp!$C18*100</f>
        <v>6.488289126679522</v>
      </c>
      <c r="E17" s="41"/>
      <c r="F17" s="41">
        <f>+Allexp!F18/Allexp!$C18*100</f>
        <v>43.59018001454961</v>
      </c>
      <c r="G17" s="41"/>
      <c r="H17" s="41">
        <f>+Allexp!G18/Allexp!$C18*100</f>
        <v>10.019404688499542</v>
      </c>
      <c r="I17" s="41"/>
      <c r="J17" s="41">
        <f>+Allexp!H18/Allexp!$C18*100</f>
        <v>0.9325597576861924</v>
      </c>
      <c r="K17" s="41"/>
      <c r="L17" s="41">
        <f>+Allexp!I18/Allexp!$C18*100</f>
        <v>0.9081781904665768</v>
      </c>
      <c r="M17" s="41"/>
      <c r="N17" s="41">
        <f>+Allexp!J18/Allexp!$C18*100</f>
        <v>5.735347412129011</v>
      </c>
      <c r="O17" s="41"/>
      <c r="P17" s="41">
        <f>+Allexp!K18/Allexp!$C18*100</f>
        <v>5.622296748182625</v>
      </c>
      <c r="Q17" s="41"/>
      <c r="R17" s="41">
        <f>+Allexp!N18/Allexp!$C18*100</f>
        <v>1.2210874303298709</v>
      </c>
      <c r="S17" s="41"/>
      <c r="T17" s="41">
        <f>+Allexp!O18/Allexp!$C18*100</f>
        <v>22.250811102893753</v>
      </c>
      <c r="U17" s="41"/>
      <c r="V17" s="41">
        <f>+Allexp!P18/Allexp!$C18*100</f>
        <v>0</v>
      </c>
      <c r="W17" s="41"/>
      <c r="X17" s="41">
        <f>+Allexp!Q18/Allexp!$C18*100</f>
        <v>0.6533412927155371</v>
      </c>
      <c r="Y17" s="3"/>
      <c r="Z17" s="3"/>
      <c r="AA17" s="3"/>
      <c r="AB17" s="3"/>
      <c r="AC17" s="3"/>
      <c r="AD17" s="3"/>
    </row>
    <row r="18" spans="1:30" ht="12.75">
      <c r="A18" s="3" t="s">
        <v>57</v>
      </c>
      <c r="B18" s="41">
        <f>+Allexp!D19/Allexp!$C19*100</f>
        <v>1.698768812930746</v>
      </c>
      <c r="C18" s="41"/>
      <c r="D18" s="41">
        <f>+Allexp!E19/Allexp!$C19*100</f>
        <v>6.9415111218614545</v>
      </c>
      <c r="E18" s="41"/>
      <c r="F18" s="41">
        <f>+Allexp!F19/Allexp!$C19*100</f>
        <v>39.6794338610957</v>
      </c>
      <c r="G18" s="41"/>
      <c r="H18" s="41">
        <f>+Allexp!G19/Allexp!$C19*100</f>
        <v>11.344614573697704</v>
      </c>
      <c r="I18" s="41"/>
      <c r="J18" s="41">
        <f>+Allexp!H19/Allexp!$C19*100</f>
        <v>0.3834463275932863</v>
      </c>
      <c r="K18" s="41"/>
      <c r="L18" s="41">
        <f>+Allexp!I19/Allexp!$C19*100</f>
        <v>0.9196479674903283</v>
      </c>
      <c r="M18" s="41"/>
      <c r="N18" s="41">
        <f>+Allexp!J19/Allexp!$C19*100</f>
        <v>5.59890198707229</v>
      </c>
      <c r="O18" s="41"/>
      <c r="P18" s="41">
        <f>+Allexp!K19/Allexp!$C19*100</f>
        <v>7.419519566307592</v>
      </c>
      <c r="Q18" s="41"/>
      <c r="R18" s="41">
        <f>+Allexp!N19/Allexp!$C19*100</f>
        <v>2.264924699534742</v>
      </c>
      <c r="S18" s="41"/>
      <c r="T18" s="41">
        <f>+Allexp!O19/Allexp!$C19*100</f>
        <v>23.42267169074749</v>
      </c>
      <c r="U18" s="41"/>
      <c r="V18" s="41">
        <f>+Allexp!P19/Allexp!$C19*100</f>
        <v>0.06672730030344275</v>
      </c>
      <c r="W18" s="41"/>
      <c r="X18" s="41">
        <f>+Allexp!Q19/Allexp!$C19*100</f>
        <v>0.2598320913652371</v>
      </c>
      <c r="Y18" s="3"/>
      <c r="Z18" s="3"/>
      <c r="AA18" s="3"/>
      <c r="AB18" s="3"/>
      <c r="AC18" s="3"/>
      <c r="AD18" s="3"/>
    </row>
    <row r="19" spans="1:30" ht="12.75">
      <c r="A19" s="3" t="s">
        <v>58</v>
      </c>
      <c r="B19" s="41">
        <f>+Allexp!D20/Allexp!$C20*100</f>
        <v>2.351972572116892</v>
      </c>
      <c r="C19" s="41"/>
      <c r="D19" s="41">
        <f>+Allexp!E20/Allexp!$C20*100</f>
        <v>7.17231603866208</v>
      </c>
      <c r="E19" s="41"/>
      <c r="F19" s="41">
        <f>+Allexp!F20/Allexp!$C20*100</f>
        <v>39.460129215744175</v>
      </c>
      <c r="G19" s="41"/>
      <c r="H19" s="41">
        <f>+Allexp!G20/Allexp!$C20*100</f>
        <v>13.374164958640309</v>
      </c>
      <c r="I19" s="41"/>
      <c r="J19" s="41">
        <f>+Allexp!H20/Allexp!$C20*100</f>
        <v>0.5567021035298377</v>
      </c>
      <c r="K19" s="41"/>
      <c r="L19" s="41">
        <f>+Allexp!I20/Allexp!$C20*100</f>
        <v>0.7961653722304398</v>
      </c>
      <c r="M19" s="41"/>
      <c r="N19" s="41">
        <f>+Allexp!J20/Allexp!$C20*100</f>
        <v>4.768023908283721</v>
      </c>
      <c r="O19" s="41"/>
      <c r="P19" s="41">
        <f>+Allexp!K20/Allexp!$C20*100</f>
        <v>5.9367003878571225</v>
      </c>
      <c r="Q19" s="41"/>
      <c r="R19" s="41">
        <f>+Allexp!N20/Allexp!$C20*100</f>
        <v>1.9507596869315393</v>
      </c>
      <c r="S19" s="41"/>
      <c r="T19" s="41">
        <f>+Allexp!O20/Allexp!$C20*100</f>
        <v>23.358212349260825</v>
      </c>
      <c r="U19" s="41"/>
      <c r="V19" s="41">
        <f>+Allexp!P20/Allexp!$C20*100</f>
        <v>0.1584723101657001</v>
      </c>
      <c r="W19" s="41"/>
      <c r="X19" s="41">
        <f>+Allexp!Q20/Allexp!$C20*100</f>
        <v>0.1163810965773826</v>
      </c>
      <c r="Y19" s="3"/>
      <c r="Z19" s="3"/>
      <c r="AA19" s="3"/>
      <c r="AB19" s="3"/>
      <c r="AC19" s="3"/>
      <c r="AD19" s="3"/>
    </row>
    <row r="20" spans="1:30" ht="12.75">
      <c r="A20" s="3" t="s">
        <v>59</v>
      </c>
      <c r="B20" s="41">
        <f>+Allexp!D21/Allexp!$C21*100</f>
        <v>2.5558195650309536</v>
      </c>
      <c r="C20" s="41"/>
      <c r="D20" s="41">
        <f>+Allexp!E21/Allexp!$C21*100</f>
        <v>6.285514736802121</v>
      </c>
      <c r="E20" s="41"/>
      <c r="F20" s="41">
        <f>+Allexp!F21/Allexp!$C21*100</f>
        <v>40.75842677181332</v>
      </c>
      <c r="G20" s="41"/>
      <c r="H20" s="41">
        <f>+Allexp!G21/Allexp!$C21*100</f>
        <v>10.35191821580572</v>
      </c>
      <c r="I20" s="41"/>
      <c r="J20" s="41">
        <f>+Allexp!H21/Allexp!$C21*100</f>
        <v>0.9112257325156999</v>
      </c>
      <c r="K20" s="41"/>
      <c r="L20" s="41">
        <f>+Allexp!I21/Allexp!$C21*100</f>
        <v>0.7922894371230966</v>
      </c>
      <c r="M20" s="41"/>
      <c r="N20" s="41">
        <f>+Allexp!J21/Allexp!$C21*100</f>
        <v>6.464991970100326</v>
      </c>
      <c r="O20" s="41"/>
      <c r="P20" s="41">
        <f>+Allexp!K21/Allexp!$C21*100</f>
        <v>7.748978541004983</v>
      </c>
      <c r="Q20" s="41"/>
      <c r="R20" s="41">
        <f>+Allexp!N21/Allexp!$C21*100</f>
        <v>1.602184204617506</v>
      </c>
      <c r="S20" s="41"/>
      <c r="T20" s="41">
        <f>+Allexp!O21/Allexp!$C21*100</f>
        <v>21.390736469221615</v>
      </c>
      <c r="U20" s="41"/>
      <c r="V20" s="41">
        <f>+Allexp!P21/Allexp!$C21*100</f>
        <v>0.7279690129049389</v>
      </c>
      <c r="W20" s="41"/>
      <c r="X20" s="41">
        <f>+Allexp!Q21/Allexp!$C21*100</f>
        <v>0.40994534305971797</v>
      </c>
      <c r="Y20" s="3"/>
      <c r="Z20" s="3"/>
      <c r="AA20" s="3"/>
      <c r="AB20" s="3"/>
      <c r="AC20" s="3"/>
      <c r="AD20" s="3"/>
    </row>
    <row r="21" spans="1:30" ht="12.75">
      <c r="A21" s="3" t="s">
        <v>60</v>
      </c>
      <c r="B21" s="41">
        <f>+Allexp!D22/Allexp!$C22*100</f>
        <v>2.423543737609691</v>
      </c>
      <c r="C21" s="41"/>
      <c r="D21" s="41">
        <f>+Allexp!E22/Allexp!$C22*100</f>
        <v>8.249890576439354</v>
      </c>
      <c r="E21" s="41"/>
      <c r="F21" s="41">
        <f>+Allexp!F22/Allexp!$C22*100</f>
        <v>41.527318362195196</v>
      </c>
      <c r="G21" s="41"/>
      <c r="H21" s="41">
        <f>+Allexp!G22/Allexp!$C22*100</f>
        <v>9.342808484041178</v>
      </c>
      <c r="I21" s="41"/>
      <c r="J21" s="41">
        <f>+Allexp!H22/Allexp!$C22*100</f>
        <v>0.7037411502854883</v>
      </c>
      <c r="K21" s="41"/>
      <c r="L21" s="41">
        <f>+Allexp!I22/Allexp!$C22*100</f>
        <v>0.7549830435697013</v>
      </c>
      <c r="M21" s="41"/>
      <c r="N21" s="41">
        <f>+Allexp!J22/Allexp!$C22*100</f>
        <v>5.296828318667364</v>
      </c>
      <c r="O21" s="41"/>
      <c r="P21" s="41">
        <f>+Allexp!K22/Allexp!$C22*100</f>
        <v>6.708725722457694</v>
      </c>
      <c r="Q21" s="41"/>
      <c r="R21" s="41">
        <f>+Allexp!N22/Allexp!$C22*100</f>
        <v>1.4957612280005204</v>
      </c>
      <c r="S21" s="41"/>
      <c r="T21" s="41">
        <f>+Allexp!O22/Allexp!$C22*100</f>
        <v>23.283698056681935</v>
      </c>
      <c r="U21" s="41"/>
      <c r="V21" s="41">
        <f>+Allexp!P22/Allexp!$C22*100</f>
        <v>0</v>
      </c>
      <c r="W21" s="41"/>
      <c r="X21" s="41">
        <f>+Allexp!Q22/Allexp!$C22*100</f>
        <v>0.21270132005188314</v>
      </c>
      <c r="Y21" s="3"/>
      <c r="Z21" s="3"/>
      <c r="AA21" s="3"/>
      <c r="AB21" s="3"/>
      <c r="AC21" s="3"/>
      <c r="AD21" s="3"/>
    </row>
    <row r="22" spans="2:30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</row>
    <row r="23" spans="1:30" ht="12.75">
      <c r="A23" s="3" t="s">
        <v>61</v>
      </c>
      <c r="B23" s="41">
        <f>+Allexp!D24/Allexp!$C24*100</f>
        <v>1.9224559393884337</v>
      </c>
      <c r="C23" s="41"/>
      <c r="D23" s="41">
        <f>+Allexp!E24/Allexp!$C24*100</f>
        <v>6.75206634355657</v>
      </c>
      <c r="E23" s="41"/>
      <c r="F23" s="41">
        <f>+Allexp!F24/Allexp!$C24*100</f>
        <v>41.522575866794114</v>
      </c>
      <c r="G23" s="41"/>
      <c r="H23" s="41">
        <f>+Allexp!G24/Allexp!$C24*100</f>
        <v>10.352343824671637</v>
      </c>
      <c r="I23" s="41"/>
      <c r="J23" s="41">
        <f>+Allexp!H24/Allexp!$C24*100</f>
        <v>0.6474096096215509</v>
      </c>
      <c r="K23" s="41"/>
      <c r="L23" s="41">
        <f>+Allexp!I24/Allexp!$C24*100</f>
        <v>1.0643724353404516</v>
      </c>
      <c r="M23" s="41"/>
      <c r="N23" s="41">
        <f>+Allexp!J24/Allexp!$C24*100</f>
        <v>3.9210951523124593</v>
      </c>
      <c r="O23" s="41"/>
      <c r="P23" s="41">
        <f>+Allexp!K24/Allexp!$C24*100</f>
        <v>7.112031390825019</v>
      </c>
      <c r="Q23" s="41"/>
      <c r="R23" s="41">
        <f>+Allexp!N24/Allexp!$C24*100</f>
        <v>2.308342597147135</v>
      </c>
      <c r="S23" s="41"/>
      <c r="T23" s="41">
        <f>+Allexp!O24/Allexp!$C24*100</f>
        <v>23.82349420124025</v>
      </c>
      <c r="U23" s="41"/>
      <c r="V23" s="41">
        <f>+Allexp!P24/Allexp!$C24*100</f>
        <v>0.1637597234534963</v>
      </c>
      <c r="W23" s="41"/>
      <c r="X23" s="41">
        <f>+Allexp!Q24/Allexp!$C24*100</f>
        <v>0.41005291564889135</v>
      </c>
      <c r="Y23" s="3"/>
      <c r="Z23" s="3"/>
      <c r="AA23" s="3"/>
      <c r="AB23" s="3"/>
      <c r="AC23" s="3"/>
      <c r="AD23" s="3"/>
    </row>
    <row r="24" spans="1:30" ht="12.75">
      <c r="A24" s="3" t="s">
        <v>62</v>
      </c>
      <c r="B24" s="41">
        <f>+Allexp!D25/Allexp!$C25*100</f>
        <v>2.020054597612279</v>
      </c>
      <c r="C24" s="41"/>
      <c r="D24" s="41">
        <f>+Allexp!E25/Allexp!$C25*100</f>
        <v>4.730164099376396</v>
      </c>
      <c r="E24" s="41"/>
      <c r="F24" s="41">
        <f>+Allexp!F25/Allexp!$C25*100</f>
        <v>42.031488630827326</v>
      </c>
      <c r="G24" s="41"/>
      <c r="H24" s="41">
        <f>+Allexp!G25/Allexp!$C25*100</f>
        <v>8.558163047807964</v>
      </c>
      <c r="I24" s="41"/>
      <c r="J24" s="41">
        <f>+Allexp!H25/Allexp!$C25*100</f>
        <v>1.3614377087491731</v>
      </c>
      <c r="K24" s="41"/>
      <c r="L24" s="41">
        <f>+Allexp!I25/Allexp!$C25*100</f>
        <v>0.8419640427872269</v>
      </c>
      <c r="M24" s="41"/>
      <c r="N24" s="41">
        <f>+Allexp!J25/Allexp!$C25*100</f>
        <v>7.353591246435675</v>
      </c>
      <c r="O24" s="41"/>
      <c r="P24" s="41">
        <f>+Allexp!K25/Allexp!$C25*100</f>
        <v>7.331278048688052</v>
      </c>
      <c r="Q24" s="41"/>
      <c r="R24" s="41">
        <f>+Allexp!N25/Allexp!$C25*100</f>
        <v>1.5338572767933574</v>
      </c>
      <c r="S24" s="41"/>
      <c r="T24" s="41">
        <f>+Allexp!O25/Allexp!$C25*100</f>
        <v>23.517808416922907</v>
      </c>
      <c r="U24" s="41"/>
      <c r="V24" s="41">
        <f>+Allexp!P25/Allexp!$C25*100</f>
        <v>0.3621838519543847</v>
      </c>
      <c r="W24" s="41"/>
      <c r="X24" s="41">
        <f>+Allexp!Q25/Allexp!$C25*100</f>
        <v>0.3580090320452505</v>
      </c>
      <c r="Y24" s="3"/>
      <c r="Z24" s="3"/>
      <c r="AA24" s="3"/>
      <c r="AB24" s="3"/>
      <c r="AC24" s="3"/>
      <c r="AD24" s="3"/>
    </row>
    <row r="25" spans="1:30" ht="12.75">
      <c r="A25" s="3" t="s">
        <v>63</v>
      </c>
      <c r="B25" s="41">
        <f>+Allexp!D26/Allexp!$C26*100</f>
        <v>2.3731412638178866</v>
      </c>
      <c r="C25" s="41"/>
      <c r="D25" s="41">
        <f>+Allexp!E26/Allexp!$C26*100</f>
        <v>5.451479771655348</v>
      </c>
      <c r="E25" s="41"/>
      <c r="F25" s="41">
        <f>+Allexp!F26/Allexp!$C26*100</f>
        <v>38.76066942274958</v>
      </c>
      <c r="G25" s="41"/>
      <c r="H25" s="41">
        <f>+Allexp!G26/Allexp!$C26*100</f>
        <v>11.90817608627983</v>
      </c>
      <c r="I25" s="41"/>
      <c r="J25" s="41">
        <f>+Allexp!H26/Allexp!$C26*100</f>
        <v>0.341493152842544</v>
      </c>
      <c r="K25" s="41"/>
      <c r="L25" s="41">
        <f>+Allexp!I26/Allexp!$C26*100</f>
        <v>0.6856495471174281</v>
      </c>
      <c r="M25" s="41"/>
      <c r="N25" s="41">
        <f>+Allexp!J26/Allexp!$C26*100</f>
        <v>5.91379396731533</v>
      </c>
      <c r="O25" s="41"/>
      <c r="P25" s="41">
        <f>+Allexp!K26/Allexp!$C26*100</f>
        <v>6.192446138521212</v>
      </c>
      <c r="Q25" s="41"/>
      <c r="R25" s="41">
        <f>+Allexp!N26/Allexp!$C26*100</f>
        <v>2.3978308229516605</v>
      </c>
      <c r="S25" s="41"/>
      <c r="T25" s="41">
        <f>+Allexp!O26/Allexp!$C26*100</f>
        <v>25.62006500498157</v>
      </c>
      <c r="U25" s="41"/>
      <c r="V25" s="41">
        <f>+Allexp!P26/Allexp!$C26*100</f>
        <v>0.07446143390655235</v>
      </c>
      <c r="W25" s="41"/>
      <c r="X25" s="41">
        <f>+Allexp!Q26/Allexp!$C26*100</f>
        <v>0.2807933878610621</v>
      </c>
      <c r="Y25" s="3"/>
      <c r="Z25" s="3"/>
      <c r="AA25" s="3"/>
      <c r="AB25" s="3"/>
      <c r="AC25" s="3"/>
      <c r="AD25" s="3"/>
    </row>
    <row r="26" spans="1:30" ht="12.75">
      <c r="A26" s="3" t="s">
        <v>64</v>
      </c>
      <c r="B26" s="41">
        <f>+Allexp!D27/Allexp!$C27*100</f>
        <v>1.3185006012720675</v>
      </c>
      <c r="C26" s="41"/>
      <c r="D26" s="41">
        <f>+Allexp!E27/Allexp!$C27*100</f>
        <v>6.756647155162636</v>
      </c>
      <c r="E26" s="41"/>
      <c r="F26" s="41">
        <f>+Allexp!F27/Allexp!$C27*100</f>
        <v>41.257350604708684</v>
      </c>
      <c r="G26" s="41"/>
      <c r="H26" s="41">
        <f>+Allexp!G27/Allexp!$C27*100</f>
        <v>13.25643703532775</v>
      </c>
      <c r="I26" s="41"/>
      <c r="J26" s="41">
        <f>+Allexp!H27/Allexp!$C27*100</f>
        <v>0.3368435582651853</v>
      </c>
      <c r="K26" s="41"/>
      <c r="L26" s="41">
        <f>+Allexp!I27/Allexp!$C27*100</f>
        <v>0.7973919577323475</v>
      </c>
      <c r="M26" s="41"/>
      <c r="N26" s="41">
        <f>+Allexp!J27/Allexp!$C27*100</f>
        <v>4.4805924482990065</v>
      </c>
      <c r="O26" s="41"/>
      <c r="P26" s="41">
        <f>+Allexp!K27/Allexp!$C27*100</f>
        <v>5.929461243628056</v>
      </c>
      <c r="Q26" s="41"/>
      <c r="R26" s="41">
        <f>+Allexp!N27/Allexp!$C27*100</f>
        <v>3.088074371387791</v>
      </c>
      <c r="S26" s="41"/>
      <c r="T26" s="41">
        <f>+Allexp!O27/Allexp!$C27*100</f>
        <v>21.840336000343015</v>
      </c>
      <c r="U26" s="41"/>
      <c r="V26" s="41">
        <f>+Allexp!P27/Allexp!$C27*100</f>
        <v>0.830513831157112</v>
      </c>
      <c r="W26" s="41"/>
      <c r="X26" s="41">
        <f>+Allexp!Q27/Allexp!$C27*100</f>
        <v>0.1078511927163586</v>
      </c>
      <c r="Y26" s="3"/>
      <c r="Z26" s="3"/>
      <c r="AA26" s="3"/>
      <c r="AB26" s="3"/>
      <c r="AC26" s="3"/>
      <c r="AD26" s="3"/>
    </row>
    <row r="27" spans="1:30" ht="12.75">
      <c r="A27" s="3" t="s">
        <v>65</v>
      </c>
      <c r="B27" s="41">
        <f>+Allexp!D28/Allexp!$C28*100</f>
        <v>4.265509322795207</v>
      </c>
      <c r="C27" s="41"/>
      <c r="D27" s="41">
        <f>+Allexp!E28/Allexp!$C28*100</f>
        <v>7.574363610240346</v>
      </c>
      <c r="E27" s="41"/>
      <c r="F27" s="41">
        <f>+Allexp!F28/Allexp!$C28*100</f>
        <v>41.10151383292905</v>
      </c>
      <c r="G27" s="41"/>
      <c r="H27" s="41">
        <f>+Allexp!G28/Allexp!$C28*100</f>
        <v>9.854755352896948</v>
      </c>
      <c r="I27" s="41"/>
      <c r="J27" s="41">
        <f>+Allexp!H28/Allexp!$C28*100</f>
        <v>0.6459927095067004</v>
      </c>
      <c r="K27" s="41"/>
      <c r="L27" s="41">
        <f>+Allexp!I28/Allexp!$C28*100</f>
        <v>0.010573300868021121</v>
      </c>
      <c r="M27" s="41"/>
      <c r="N27" s="41">
        <f>+Allexp!J28/Allexp!$C28*100</f>
        <v>6.5890308357805045</v>
      </c>
      <c r="O27" s="41"/>
      <c r="P27" s="41">
        <f>+Allexp!K28/Allexp!$C28*100</f>
        <v>7.195198113778059</v>
      </c>
      <c r="Q27" s="41"/>
      <c r="R27" s="41">
        <f>+Allexp!N28/Allexp!$C28*100</f>
        <v>1.960532316125723</v>
      </c>
      <c r="S27" s="41"/>
      <c r="T27" s="41">
        <f>+Allexp!O28/Allexp!$C28*100</f>
        <v>20.243165466096254</v>
      </c>
      <c r="U27" s="41"/>
      <c r="V27" s="41">
        <f>+Allexp!P28/Allexp!$C28*100</f>
        <v>0.26360262972710136</v>
      </c>
      <c r="W27" s="41"/>
      <c r="X27" s="41">
        <f>+Allexp!Q28/Allexp!$C28*100</f>
        <v>0.295762509256078</v>
      </c>
      <c r="Y27" s="3"/>
      <c r="Z27" s="3"/>
      <c r="AA27" s="3"/>
      <c r="AB27" s="3"/>
      <c r="AC27" s="3"/>
      <c r="AD27" s="3"/>
    </row>
    <row r="28" spans="2:30" ht="12.7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</row>
    <row r="29" spans="1:30" ht="12.75">
      <c r="A29" s="128" t="s">
        <v>151</v>
      </c>
      <c r="B29" s="41">
        <f>+Allexp!D30/Allexp!$C30*100</f>
        <v>1.844833080404162</v>
      </c>
      <c r="C29" s="41"/>
      <c r="D29" s="41">
        <f>+Allexp!E30/Allexp!$C30*100</f>
        <v>6.136017555964686</v>
      </c>
      <c r="E29" s="41"/>
      <c r="F29" s="41">
        <f>+Allexp!F30/Allexp!$C30*100</f>
        <v>40.68885054947082</v>
      </c>
      <c r="G29" s="41"/>
      <c r="H29" s="41">
        <f>+Allexp!G30/Allexp!$C30*100</f>
        <v>12.506386349594631</v>
      </c>
      <c r="I29" s="41"/>
      <c r="J29" s="41">
        <f>+Allexp!H30/Allexp!$C30*100</f>
        <v>0.5161123768823473</v>
      </c>
      <c r="K29" s="41"/>
      <c r="L29" s="41">
        <f>+Allexp!I30/Allexp!$C30*100</f>
        <v>0.0017809587552123354</v>
      </c>
      <c r="M29" s="41"/>
      <c r="N29" s="41">
        <f>+Allexp!J30/Allexp!$C30*100</f>
        <v>4.25656737688218</v>
      </c>
      <c r="O29" s="41"/>
      <c r="P29" s="41">
        <f>+Allexp!K30/Allexp!$C30*100</f>
        <v>5.533391249572035</v>
      </c>
      <c r="Q29" s="41"/>
      <c r="R29" s="41">
        <f>+Allexp!N30/Allexp!$C30*100</f>
        <v>1.5973373275672351</v>
      </c>
      <c r="S29" s="41"/>
      <c r="T29" s="41">
        <f>+Allexp!O30/Allexp!$C30*100</f>
        <v>26.835624929690717</v>
      </c>
      <c r="U29" s="41"/>
      <c r="V29" s="41">
        <f>+Allexp!P30/Allexp!$C30*100</f>
        <v>0.08309824521598107</v>
      </c>
      <c r="W29" s="41"/>
      <c r="X29" s="41">
        <f>+Allexp!Q30/Allexp!$C30*100</f>
        <v>0</v>
      </c>
      <c r="Y29" s="3"/>
      <c r="Z29" s="3"/>
      <c r="AA29" s="3"/>
      <c r="AB29" s="3"/>
      <c r="AC29" s="3"/>
      <c r="AD29" s="3"/>
    </row>
    <row r="30" spans="1:30" ht="12.75">
      <c r="A30" s="3" t="s">
        <v>67</v>
      </c>
      <c r="B30" s="41">
        <f>+Allexp!D31/Allexp!$C31*100</f>
        <v>2.954397583557204</v>
      </c>
      <c r="C30" s="41"/>
      <c r="D30" s="41">
        <f>+Allexp!E31/Allexp!$C31*100</f>
        <v>6.4998399940409515</v>
      </c>
      <c r="E30" s="41"/>
      <c r="F30" s="41">
        <f>+Allexp!F31/Allexp!$C31*100</f>
        <v>37.271637256838616</v>
      </c>
      <c r="G30" s="41"/>
      <c r="H30" s="41">
        <f>+Allexp!G31/Allexp!$C31*100</f>
        <v>13.688068348107215</v>
      </c>
      <c r="I30" s="41"/>
      <c r="J30" s="41">
        <f>+Allexp!H31/Allexp!$C31*100</f>
        <v>1.0030375449522106</v>
      </c>
      <c r="K30" s="41"/>
      <c r="L30" s="41">
        <f>+Allexp!I31/Allexp!$C31*100</f>
        <v>0.8669368135171728</v>
      </c>
      <c r="M30" s="41"/>
      <c r="N30" s="41">
        <f>+Allexp!J31/Allexp!$C31*100</f>
        <v>5.463697200981106</v>
      </c>
      <c r="O30" s="41"/>
      <c r="P30" s="41">
        <f>+Allexp!K31/Allexp!$C31*100</f>
        <v>6.4836627597807395</v>
      </c>
      <c r="Q30" s="41"/>
      <c r="R30" s="41">
        <f>+Allexp!N31/Allexp!$C31*100</f>
        <v>1.94100783868172</v>
      </c>
      <c r="S30" s="41"/>
      <c r="T30" s="41">
        <f>+Allexp!O31/Allexp!$C31*100</f>
        <v>23.576561581077353</v>
      </c>
      <c r="U30" s="41"/>
      <c r="V30" s="41">
        <f>+Allexp!P31/Allexp!$C31*100</f>
        <v>0.12597051361548203</v>
      </c>
      <c r="W30" s="41"/>
      <c r="X30" s="41">
        <f>+Allexp!Q31/Allexp!$C31*100</f>
        <v>0.12518256485022236</v>
      </c>
      <c r="Y30" s="3"/>
      <c r="Z30" s="3"/>
      <c r="AA30" s="3"/>
      <c r="AB30" s="3"/>
      <c r="AC30" s="3"/>
      <c r="AD30" s="3"/>
    </row>
    <row r="31" spans="1:30" ht="12.75">
      <c r="A31" s="3" t="s">
        <v>68</v>
      </c>
      <c r="B31" s="41">
        <f>+Allexp!D32/Allexp!$C32*100</f>
        <v>2.029411842644292</v>
      </c>
      <c r="C31" s="41"/>
      <c r="D31" s="41">
        <f>+Allexp!E32/Allexp!$C32*100</f>
        <v>5.585214970531399</v>
      </c>
      <c r="E31" s="41"/>
      <c r="F31" s="41">
        <f>+Allexp!F32/Allexp!$C32*100</f>
        <v>42.344836295543914</v>
      </c>
      <c r="G31" s="41"/>
      <c r="H31" s="41">
        <f>+Allexp!G32/Allexp!$C32*100</f>
        <v>10.186377146666919</v>
      </c>
      <c r="I31" s="41"/>
      <c r="J31" s="41">
        <f>+Allexp!H32/Allexp!$C32*100</f>
        <v>0.5250724560360158</v>
      </c>
      <c r="K31" s="41"/>
      <c r="L31" s="41">
        <f>+Allexp!I32/Allexp!$C32*100</f>
        <v>0.704722362069652</v>
      </c>
      <c r="M31" s="41"/>
      <c r="N31" s="41">
        <f>+Allexp!J32/Allexp!$C32*100</f>
        <v>6.677478107657049</v>
      </c>
      <c r="O31" s="41"/>
      <c r="P31" s="41">
        <f>+Allexp!K32/Allexp!$C32*100</f>
        <v>6.459448651325612</v>
      </c>
      <c r="Q31" s="41"/>
      <c r="R31" s="41">
        <f>+Allexp!N32/Allexp!$C32*100</f>
        <v>1.7723185551064689</v>
      </c>
      <c r="S31" s="41"/>
      <c r="T31" s="41">
        <f>+Allexp!O32/Allexp!$C32*100</f>
        <v>23.715119612418686</v>
      </c>
      <c r="U31" s="41"/>
      <c r="V31" s="41">
        <f>+Allexp!P32/Allexp!$C32*100</f>
        <v>0</v>
      </c>
      <c r="W31" s="41"/>
      <c r="X31" s="41">
        <f>+Allexp!Q32/Allexp!$C32*100</f>
        <v>0</v>
      </c>
      <c r="Y31" s="3"/>
      <c r="Z31" s="3"/>
      <c r="AA31" s="3"/>
      <c r="AB31" s="3"/>
      <c r="AC31" s="3"/>
      <c r="AD31" s="3"/>
    </row>
    <row r="32" spans="1:30" ht="12.75">
      <c r="A32" s="3" t="s">
        <v>69</v>
      </c>
      <c r="B32" s="41">
        <f>+Allexp!D33/Allexp!$C33*100</f>
        <v>1.9044812684531338</v>
      </c>
      <c r="C32" s="41"/>
      <c r="D32" s="41">
        <f>+Allexp!E33/Allexp!$C33*100</f>
        <v>6.602956833553596</v>
      </c>
      <c r="E32" s="41"/>
      <c r="F32" s="41">
        <f>+Allexp!F33/Allexp!$C33*100</f>
        <v>39.17261313317137</v>
      </c>
      <c r="G32" s="41"/>
      <c r="H32" s="41">
        <f>+Allexp!G33/Allexp!$C33*100</f>
        <v>10.41913716594403</v>
      </c>
      <c r="I32" s="41"/>
      <c r="J32" s="41">
        <f>+Allexp!H33/Allexp!$C33*100</f>
        <v>0.48337427881213135</v>
      </c>
      <c r="K32" s="41"/>
      <c r="L32" s="41">
        <f>+Allexp!I33/Allexp!$C33*100</f>
        <v>0.8925465299798782</v>
      </c>
      <c r="M32" s="41"/>
      <c r="N32" s="41">
        <f>+Allexp!J33/Allexp!$C33*100</f>
        <v>6.7628788771712705</v>
      </c>
      <c r="O32" s="41"/>
      <c r="P32" s="41">
        <f>+Allexp!K33/Allexp!$C33*100</f>
        <v>6.700358881720807</v>
      </c>
      <c r="Q32" s="41"/>
      <c r="R32" s="41">
        <f>+Allexp!N33/Allexp!$C33*100</f>
        <v>1.7361478805833417</v>
      </c>
      <c r="S32" s="41"/>
      <c r="T32" s="41">
        <f>+Allexp!O33/Allexp!$C33*100</f>
        <v>23.308528342099592</v>
      </c>
      <c r="U32" s="41"/>
      <c r="V32" s="41">
        <f>+Allexp!P33/Allexp!$C33*100</f>
        <v>0.0037629733384840704</v>
      </c>
      <c r="W32" s="41"/>
      <c r="X32" s="41">
        <f>+Allexp!Q33/Allexp!$C33*100</f>
        <v>2.01321383517237</v>
      </c>
      <c r="Y32" s="3"/>
      <c r="Z32" s="3"/>
      <c r="AA32" s="3"/>
      <c r="AB32" s="3"/>
      <c r="AC32" s="3"/>
      <c r="AD32" s="3"/>
    </row>
    <row r="33" spans="1:30" ht="12.75">
      <c r="A33" s="3" t="s">
        <v>70</v>
      </c>
      <c r="B33" s="41">
        <f>+Allexp!D34/Allexp!$C34*100</f>
        <v>1.900359379835502</v>
      </c>
      <c r="C33" s="41"/>
      <c r="D33" s="41">
        <f>+Allexp!E34/Allexp!$C34*100</f>
        <v>6.2183857014132276</v>
      </c>
      <c r="E33" s="41"/>
      <c r="F33" s="41">
        <f>+Allexp!F34/Allexp!$C34*100</f>
        <v>43.39234080191217</v>
      </c>
      <c r="G33" s="41"/>
      <c r="H33" s="41">
        <f>+Allexp!G34/Allexp!$C34*100</f>
        <v>8.775667653023124</v>
      </c>
      <c r="I33" s="41"/>
      <c r="J33" s="41">
        <f>+Allexp!H34/Allexp!$C34*100</f>
        <v>1.7076766893749145</v>
      </c>
      <c r="K33" s="41"/>
      <c r="L33" s="41">
        <f>+Allexp!I34/Allexp!$C34*100</f>
        <v>0.7891617958553636</v>
      </c>
      <c r="M33" s="41"/>
      <c r="N33" s="41">
        <f>+Allexp!J34/Allexp!$C34*100</f>
        <v>6.532511225113984</v>
      </c>
      <c r="O33" s="41"/>
      <c r="P33" s="41">
        <f>+Allexp!K34/Allexp!$C34*100</f>
        <v>6.008095686856233</v>
      </c>
      <c r="Q33" s="41"/>
      <c r="R33" s="41">
        <f>+Allexp!N34/Allexp!$C34*100</f>
        <v>2.4791715535803385</v>
      </c>
      <c r="S33" s="41"/>
      <c r="T33" s="41">
        <f>+Allexp!O34/Allexp!$C34*100</f>
        <v>21.608757549140172</v>
      </c>
      <c r="U33" s="41"/>
      <c r="V33" s="41">
        <f>+Allexp!P34/Allexp!$C34*100</f>
        <v>0</v>
      </c>
      <c r="W33" s="41"/>
      <c r="X33" s="41">
        <f>+Allexp!Q34/Allexp!$C34*100</f>
        <v>0.5878719638949619</v>
      </c>
      <c r="Y33" s="3"/>
      <c r="Z33" s="3"/>
      <c r="AA33" s="3"/>
      <c r="AB33" s="3"/>
      <c r="AC33" s="3"/>
      <c r="AD33" s="3"/>
    </row>
    <row r="34" spans="2:24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0" ht="12.75">
      <c r="A35" s="3" t="s">
        <v>71</v>
      </c>
      <c r="B35" s="41">
        <f>+Allexp!D36/Allexp!$C36*100</f>
        <v>2.128303970659191</v>
      </c>
      <c r="C35" s="41"/>
      <c r="D35" s="41">
        <f>+Allexp!E36/Allexp!$C36*100</f>
        <v>7.617707875705825</v>
      </c>
      <c r="E35" s="41"/>
      <c r="F35" s="41">
        <f>+Allexp!F36/Allexp!$C36*100</f>
        <v>42.86525035121242</v>
      </c>
      <c r="G35" s="41"/>
      <c r="H35" s="41">
        <f>+Allexp!G36/Allexp!$C36*100</f>
        <v>8.886613454122742</v>
      </c>
      <c r="I35" s="41"/>
      <c r="J35" s="41">
        <f>+Allexp!H36/Allexp!$C36*100</f>
        <v>0.3846792446657087</v>
      </c>
      <c r="K35" s="41"/>
      <c r="L35" s="41">
        <f>+Allexp!I36/Allexp!$C36*100</f>
        <v>0</v>
      </c>
      <c r="M35" s="41"/>
      <c r="N35" s="41">
        <f>+Allexp!J36/Allexp!$C36*100</f>
        <v>5.206129529028111</v>
      </c>
      <c r="O35" s="41"/>
      <c r="P35" s="41">
        <f>+Allexp!K36/Allexp!$C36*100</f>
        <v>6.704925236953504</v>
      </c>
      <c r="Q35" s="41"/>
      <c r="R35" s="41">
        <f>+Allexp!N36/Allexp!$C36*100</f>
        <v>2.357923294336024</v>
      </c>
      <c r="S35" s="41"/>
      <c r="T35" s="41">
        <f>+Allexp!O36/Allexp!$C36*100</f>
        <v>23.284857323177864</v>
      </c>
      <c r="U35" s="41"/>
      <c r="V35" s="41">
        <f>+Allexp!P36/Allexp!$C36*100</f>
        <v>0.5636097201386234</v>
      </c>
      <c r="W35" s="41"/>
      <c r="X35" s="41">
        <f>+Allexp!Q36/Allexp!$C36*100</f>
        <v>0</v>
      </c>
      <c r="Y35" s="3"/>
      <c r="Z35" s="3"/>
      <c r="AA35" s="3"/>
      <c r="AB35" s="3"/>
      <c r="AC35" s="3"/>
      <c r="AD35" s="3"/>
    </row>
    <row r="36" spans="1:30" ht="12.75">
      <c r="A36" s="3" t="s">
        <v>72</v>
      </c>
      <c r="B36" s="41">
        <f>+Allexp!D37/Allexp!$C37*100</f>
        <v>2.4984499010601504</v>
      </c>
      <c r="C36" s="41"/>
      <c r="D36" s="41">
        <f>+Allexp!E37/Allexp!$C37*100</f>
        <v>6.8861368040313415</v>
      </c>
      <c r="E36" s="41"/>
      <c r="F36" s="41">
        <f>+Allexp!F37/Allexp!$C37*100</f>
        <v>41.96755521765991</v>
      </c>
      <c r="G36" s="41"/>
      <c r="H36" s="41">
        <f>+Allexp!G37/Allexp!$C37*100</f>
        <v>9.669817448654639</v>
      </c>
      <c r="I36" s="41"/>
      <c r="J36" s="41">
        <f>+Allexp!H37/Allexp!$C37*100</f>
        <v>0.6622283983460016</v>
      </c>
      <c r="K36" s="41"/>
      <c r="L36" s="41">
        <f>+Allexp!I37/Allexp!$C37*100</f>
        <v>0.1583539514722051</v>
      </c>
      <c r="M36" s="41"/>
      <c r="N36" s="41">
        <f>+Allexp!J37/Allexp!$C37*100</f>
        <v>4.228843186535021</v>
      </c>
      <c r="O36" s="41"/>
      <c r="P36" s="41">
        <f>+Allexp!K37/Allexp!$C37*100</f>
        <v>7.505682906472436</v>
      </c>
      <c r="Q36" s="41"/>
      <c r="R36" s="41">
        <f>+Allexp!N37/Allexp!$C37*100</f>
        <v>4.019947479767265</v>
      </c>
      <c r="S36" s="41"/>
      <c r="T36" s="41">
        <f>+Allexp!O37/Allexp!$C37*100</f>
        <v>21.783095075951515</v>
      </c>
      <c r="U36" s="41"/>
      <c r="V36" s="41">
        <f>+Allexp!P37/Allexp!$C37*100</f>
        <v>0.09917450081455229</v>
      </c>
      <c r="W36" s="41"/>
      <c r="X36" s="41">
        <f>+Allexp!Q37/Allexp!$C37*100</f>
        <v>0.5207151292349531</v>
      </c>
      <c r="Y36" s="3"/>
      <c r="Z36" s="3"/>
      <c r="AA36" s="3"/>
      <c r="AB36" s="3"/>
      <c r="AC36" s="3"/>
      <c r="AD36" s="3"/>
    </row>
    <row r="37" spans="1:30" ht="12.75">
      <c r="A37" s="3" t="s">
        <v>73</v>
      </c>
      <c r="B37" s="41">
        <f>+Allexp!D38/Allexp!$C38*100</f>
        <v>2.3931597027086955</v>
      </c>
      <c r="C37" s="41"/>
      <c r="D37" s="41">
        <f>+Allexp!E38/Allexp!$C38*100</f>
        <v>6.323017050482595</v>
      </c>
      <c r="E37" s="41"/>
      <c r="F37" s="41">
        <f>+Allexp!F38/Allexp!$C38*100</f>
        <v>41.99840052096286</v>
      </c>
      <c r="G37" s="41"/>
      <c r="H37" s="41">
        <f>+Allexp!G38/Allexp!$C38*100</f>
        <v>9.943029079333543</v>
      </c>
      <c r="I37" s="41"/>
      <c r="J37" s="41">
        <f>+Allexp!H38/Allexp!$C38*100</f>
        <v>1.1992291164710152</v>
      </c>
      <c r="K37" s="41"/>
      <c r="L37" s="41">
        <f>+Allexp!I38/Allexp!$C38*100</f>
        <v>0.7785036110388128</v>
      </c>
      <c r="M37" s="41"/>
      <c r="N37" s="41">
        <f>+Allexp!J38/Allexp!$C38*100</f>
        <v>4.3999560476502175</v>
      </c>
      <c r="O37" s="41"/>
      <c r="P37" s="41">
        <f>+Allexp!K38/Allexp!$C38*100</f>
        <v>5.740896353288007</v>
      </c>
      <c r="Q37" s="41"/>
      <c r="R37" s="41">
        <f>+Allexp!N38/Allexp!$C38*100</f>
        <v>1.4808000583557075</v>
      </c>
      <c r="S37" s="41"/>
      <c r="T37" s="41">
        <f>+Allexp!O38/Allexp!$C38*100</f>
        <v>22.516260571816566</v>
      </c>
      <c r="U37" s="41"/>
      <c r="V37" s="41">
        <f>+Allexp!P38/Allexp!$C38*100</f>
        <v>0.10809229515024417</v>
      </c>
      <c r="W37" s="41"/>
      <c r="X37" s="41">
        <f>+Allexp!Q38/Allexp!$C38*100</f>
        <v>3.118655592741737</v>
      </c>
      <c r="Y37" s="3"/>
      <c r="Z37" s="3"/>
      <c r="AA37" s="3"/>
      <c r="AB37" s="3"/>
      <c r="AC37" s="3"/>
      <c r="AD37" s="3"/>
    </row>
    <row r="38" spans="1:30" ht="12.75">
      <c r="A38" s="8" t="s">
        <v>74</v>
      </c>
      <c r="B38" s="29">
        <f>+Allexp!D39/Allexp!$C39*100</f>
        <v>1.4816729902499122</v>
      </c>
      <c r="C38" s="29"/>
      <c r="D38" s="29">
        <f>+Allexp!E39/Allexp!$C39*100</f>
        <v>6.46956775940345</v>
      </c>
      <c r="E38" s="29"/>
      <c r="F38" s="29">
        <f>+Allexp!F39/Allexp!$C39*100</f>
        <v>44.65681175373064</v>
      </c>
      <c r="G38" s="29"/>
      <c r="H38" s="29">
        <f>+Allexp!G39/Allexp!$C39*100</f>
        <v>10.131853572715755</v>
      </c>
      <c r="I38" s="29"/>
      <c r="J38" s="29">
        <f>+Allexp!H39/Allexp!$C39*100</f>
        <v>0.2965733011262521</v>
      </c>
      <c r="K38" s="29"/>
      <c r="L38" s="29">
        <f>+Allexp!I39/Allexp!$C39*100</f>
        <v>0.8219983149820751</v>
      </c>
      <c r="M38" s="29"/>
      <c r="N38" s="29">
        <f>+Allexp!J39/Allexp!$C39*100</f>
        <v>5.319892068472503</v>
      </c>
      <c r="O38" s="29"/>
      <c r="P38" s="29">
        <f>+Allexp!K39/Allexp!$C39*100</f>
        <v>6.893057064331905</v>
      </c>
      <c r="Q38" s="29"/>
      <c r="R38" s="29">
        <f>+Allexp!N39/Allexp!$C39*100</f>
        <v>0.9069330905410384</v>
      </c>
      <c r="S38" s="29"/>
      <c r="T38" s="29">
        <f>+Allexp!O39/Allexp!$C39*100</f>
        <v>22.803394960714478</v>
      </c>
      <c r="U38" s="29"/>
      <c r="V38" s="29">
        <f>+Allexp!P39/Allexp!$C39*100</f>
        <v>0.019117826465819627</v>
      </c>
      <c r="W38" s="29"/>
      <c r="X38" s="29">
        <f>+Allexp!Q39/Allexp!$C39*100</f>
        <v>0.19912729726618283</v>
      </c>
      <c r="Y38" s="3"/>
      <c r="Z38" s="3"/>
      <c r="AA38" s="3"/>
      <c r="AB38" s="3"/>
      <c r="AC38" s="3"/>
      <c r="AD38" s="3"/>
    </row>
    <row r="39" spans="1:30" ht="12.75">
      <c r="A39" s="3" t="s">
        <v>191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</row>
    <row r="40" ht="12.75">
      <c r="A40" s="125" t="s">
        <v>188</v>
      </c>
    </row>
  </sheetData>
  <sheetProtection password="CAF5" sheet="1"/>
  <mergeCells count="26">
    <mergeCell ref="P8:Q8"/>
    <mergeCell ref="P7:Q7"/>
    <mergeCell ref="V8:W8"/>
    <mergeCell ref="V7:W7"/>
    <mergeCell ref="T8:U8"/>
    <mergeCell ref="T7:U7"/>
    <mergeCell ref="A1:X1"/>
    <mergeCell ref="A3:X3"/>
    <mergeCell ref="A4:X4"/>
    <mergeCell ref="B8:C8"/>
    <mergeCell ref="B7:C7"/>
    <mergeCell ref="D8:E8"/>
    <mergeCell ref="D7:E7"/>
    <mergeCell ref="J8:K8"/>
    <mergeCell ref="R8:S8"/>
    <mergeCell ref="R7:S7"/>
    <mergeCell ref="D6:E6"/>
    <mergeCell ref="H8:I8"/>
    <mergeCell ref="H7:I7"/>
    <mergeCell ref="N8:O8"/>
    <mergeCell ref="N7:O7"/>
    <mergeCell ref="N6:O6"/>
    <mergeCell ref="L8:M8"/>
    <mergeCell ref="L7:M7"/>
    <mergeCell ref="J7:K7"/>
    <mergeCell ref="J6:K6"/>
  </mergeCells>
  <printOptions horizontalCentered="1"/>
  <pageMargins left="0.75" right="0.75" top="0.87" bottom="0.88" header="0.67" footer="0.5"/>
  <pageSetup fitToHeight="1" fitToWidth="1" horizontalDpi="600" verticalDpi="600" orientation="landscape" scale="85" r:id="rId1"/>
  <headerFooter scaleWithDoc="0" alignWithMargins="0">
    <oddHeader>&amp;R
</oddHeader>
    <oddFooter>&amp;L&amp;"Arial,Italic"MSDE - LFRO    10  / 2011&amp;C- 8 -&amp;R&amp;"Arial,Italic"Selected Financial Data - Part 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1"/>
  <sheetViews>
    <sheetView zoomScale="85" zoomScaleNormal="85" zoomScalePageLayoutView="0" workbookViewId="0" topLeftCell="A7">
      <selection activeCell="F11" sqref="F11"/>
    </sheetView>
  </sheetViews>
  <sheetFormatPr defaultColWidth="9.140625" defaultRowHeight="12.75"/>
  <cols>
    <col min="1" max="1" width="14.140625" style="3" customWidth="1"/>
    <col min="2" max="2" width="8.421875" style="0" customWidth="1"/>
    <col min="3" max="3" width="2.28125" style="0" customWidth="1"/>
    <col min="4" max="4" width="8.28125" style="0" customWidth="1"/>
    <col min="5" max="5" width="2.28125" style="0" customWidth="1"/>
    <col min="6" max="6" width="10.00390625" style="0" customWidth="1"/>
    <col min="7" max="7" width="2.8515625" style="0" customWidth="1"/>
    <col min="8" max="8" width="10.57421875" style="0" customWidth="1"/>
    <col min="9" max="9" width="3.8515625" style="0" customWidth="1"/>
    <col min="10" max="10" width="8.7109375" style="0" customWidth="1"/>
    <col min="11" max="11" width="2.421875" style="0" customWidth="1"/>
    <col min="12" max="12" width="8.28125" style="0" customWidth="1"/>
    <col min="13" max="13" width="2.28125" style="0" customWidth="1"/>
    <col min="14" max="14" width="8.28125" style="0" customWidth="1"/>
    <col min="15" max="15" width="2.57421875" style="0" customWidth="1"/>
    <col min="16" max="16" width="7.8515625" style="0" customWidth="1"/>
    <col min="17" max="17" width="2.00390625" style="0" customWidth="1"/>
    <col min="18" max="18" width="8.140625" style="0" customWidth="1"/>
    <col min="19" max="19" width="1.8515625" style="0" customWidth="1"/>
    <col min="20" max="20" width="8.421875" style="0" customWidth="1"/>
    <col min="21" max="21" width="2.00390625" style="0" customWidth="1"/>
    <col min="23" max="23" width="2.57421875" style="0" customWidth="1"/>
    <col min="24" max="24" width="8.28125" style="0" customWidth="1"/>
    <col min="25" max="25" width="9.421875" style="0" customWidth="1"/>
  </cols>
  <sheetData>
    <row r="1" spans="1:24" ht="12.75">
      <c r="A1" s="223" t="s">
        <v>107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3" spans="1:25" ht="12.75">
      <c r="A3" s="222" t="s">
        <v>212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13"/>
    </row>
    <row r="4" spans="1:25" ht="12.75">
      <c r="A4" s="223"/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13"/>
    </row>
    <row r="5" spans="1:24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15" customHeight="1" thickTop="1">
      <c r="A6" s="3" t="s">
        <v>114</v>
      </c>
      <c r="B6" s="3"/>
      <c r="C6" s="3"/>
      <c r="D6" s="226" t="s">
        <v>26</v>
      </c>
      <c r="E6" s="226"/>
      <c r="F6" s="226" t="s">
        <v>27</v>
      </c>
      <c r="G6" s="226"/>
      <c r="H6" s="226" t="s">
        <v>30</v>
      </c>
      <c r="I6" s="226"/>
      <c r="J6" s="226" t="s">
        <v>32</v>
      </c>
      <c r="K6" s="226"/>
      <c r="L6" s="3"/>
      <c r="M6" s="3"/>
      <c r="N6" s="226" t="s">
        <v>37</v>
      </c>
      <c r="O6" s="226"/>
      <c r="P6" s="3"/>
      <c r="Q6" s="3"/>
      <c r="R6" s="226" t="s">
        <v>36</v>
      </c>
      <c r="S6" s="226"/>
      <c r="T6" s="3"/>
      <c r="U6" s="3"/>
      <c r="V6" s="38"/>
      <c r="W6" s="6"/>
      <c r="X6" s="3"/>
    </row>
    <row r="7" spans="1:24" ht="12.75">
      <c r="A7" s="3" t="s">
        <v>35</v>
      </c>
      <c r="B7" s="223" t="s">
        <v>24</v>
      </c>
      <c r="C7" s="223"/>
      <c r="D7" s="223" t="s">
        <v>24</v>
      </c>
      <c r="E7" s="223"/>
      <c r="F7" s="223" t="s">
        <v>29</v>
      </c>
      <c r="G7" s="223"/>
      <c r="H7" s="223" t="s">
        <v>27</v>
      </c>
      <c r="I7" s="223"/>
      <c r="J7" s="223" t="s">
        <v>27</v>
      </c>
      <c r="K7" s="223"/>
      <c r="L7" s="223" t="s">
        <v>34</v>
      </c>
      <c r="M7" s="223"/>
      <c r="N7" s="223" t="s">
        <v>38</v>
      </c>
      <c r="O7" s="223"/>
      <c r="P7" s="223" t="s">
        <v>40</v>
      </c>
      <c r="Q7" s="223"/>
      <c r="R7" s="223" t="s">
        <v>41</v>
      </c>
      <c r="S7" s="223"/>
      <c r="T7" s="223" t="s">
        <v>43</v>
      </c>
      <c r="U7" s="223"/>
      <c r="V7" s="223" t="s">
        <v>104</v>
      </c>
      <c r="W7" s="223"/>
      <c r="X7" s="87" t="s">
        <v>147</v>
      </c>
    </row>
    <row r="8" spans="1:24" ht="13.5" thickBot="1">
      <c r="A8" s="4" t="s">
        <v>115</v>
      </c>
      <c r="B8" s="240" t="s">
        <v>25</v>
      </c>
      <c r="C8" s="240"/>
      <c r="D8" s="240" t="s">
        <v>25</v>
      </c>
      <c r="E8" s="240"/>
      <c r="F8" s="240" t="s">
        <v>28</v>
      </c>
      <c r="G8" s="240"/>
      <c r="H8" s="240" t="s">
        <v>31</v>
      </c>
      <c r="I8" s="240"/>
      <c r="J8" s="240" t="s">
        <v>33</v>
      </c>
      <c r="K8" s="240"/>
      <c r="L8" s="240" t="s">
        <v>35</v>
      </c>
      <c r="M8" s="240"/>
      <c r="N8" s="240" t="s">
        <v>39</v>
      </c>
      <c r="O8" s="240"/>
      <c r="P8" s="240" t="s">
        <v>39</v>
      </c>
      <c r="Q8" s="240"/>
      <c r="R8" s="240" t="s">
        <v>42</v>
      </c>
      <c r="S8" s="240"/>
      <c r="T8" s="240" t="s">
        <v>44</v>
      </c>
      <c r="U8" s="240"/>
      <c r="V8" s="240" t="s">
        <v>44</v>
      </c>
      <c r="W8" s="240"/>
      <c r="X8" s="7" t="s">
        <v>48</v>
      </c>
    </row>
    <row r="9" spans="1:24" s="21" customFormat="1" ht="12.75">
      <c r="A9" s="75" t="s">
        <v>76</v>
      </c>
      <c r="B9" s="44">
        <f>'Tbl 10'!C9/SUM('Tbl 10'!C9:N9)</f>
        <v>0.026104730772249903</v>
      </c>
      <c r="C9" s="44"/>
      <c r="D9" s="44">
        <f>'Tbl 10'!D9/SUM('Tbl 10'!C9:N9)</f>
        <v>0.06638745953182872</v>
      </c>
      <c r="E9" s="44"/>
      <c r="F9" s="44">
        <f>'Tbl 10'!E9/SUM('Tbl 10'!C9:N9)</f>
        <v>0.37214706837445244</v>
      </c>
      <c r="G9" s="44"/>
      <c r="H9" s="44">
        <f>'Tbl 10'!F9/SUM('Tbl 10'!C9:N9)</f>
        <v>0.019392621898584875</v>
      </c>
      <c r="I9" s="44"/>
      <c r="J9" s="44">
        <f>'Tbl 10'!G9/SUM('Tbl 10'!C9:N9)</f>
        <v>0.014829187532383676</v>
      </c>
      <c r="K9" s="44"/>
      <c r="L9" s="44">
        <f>'Tbl 10'!H9/SUM('Tbl 10'!C9:N9)</f>
        <v>0.10975473933786258</v>
      </c>
      <c r="M9" s="44"/>
      <c r="N9" s="44">
        <f>'Tbl 10'!I9/SUM('Tbl 10'!C9:N9)</f>
        <v>0.0071844364035609</v>
      </c>
      <c r="O9" s="44"/>
      <c r="P9" s="44">
        <f>'Tbl 10'!J9/SUM('Tbl 10'!C9:N9)</f>
        <v>0.005469287248318159</v>
      </c>
      <c r="Q9" s="44"/>
      <c r="R9" s="44">
        <f>'Tbl 10'!K9/SUM('Tbl 10'!C9:N9)</f>
        <v>0.04569638136557865</v>
      </c>
      <c r="S9" s="44"/>
      <c r="T9" s="44">
        <f>'Tbl 10'!L9/SUM('Tbl 10'!C9:N9)</f>
        <v>0.06484778647880898</v>
      </c>
      <c r="U9" s="44"/>
      <c r="V9" s="44">
        <f>'Tbl 10'!M9/SUM('Tbl 10'!C9:N9)</f>
        <v>0.019455057164282665</v>
      </c>
      <c r="W9" s="44"/>
      <c r="X9" s="44">
        <f>'Tbl 10'!N9/SUM('Tbl 10'!C9:N9)</f>
        <v>0.24873124389208845</v>
      </c>
    </row>
    <row r="10" spans="2:25" ht="12.75"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3"/>
    </row>
    <row r="11" spans="1:35" ht="12.75">
      <c r="A11" s="3" t="s">
        <v>52</v>
      </c>
      <c r="B11" s="41">
        <f>'Tbl 10'!C11/SUM('Tbl 10'!C11:N11)*100</f>
        <v>1.9192156476971736</v>
      </c>
      <c r="C11" s="41"/>
      <c r="D11" s="41">
        <f>'Tbl 10'!D11/SUM('Tbl 10'!C11:N11)*100</f>
        <v>6.250272328170206</v>
      </c>
      <c r="E11" s="41"/>
      <c r="F11" s="41">
        <f>'Tbl 10'!E11/SUM('Tbl 10'!C11:N11)*100</f>
        <v>37.67777538756194</v>
      </c>
      <c r="G11" s="41"/>
      <c r="H11" s="41">
        <f>'Tbl 10'!F11/SUM('Tbl 10'!C11:N11)*100</f>
        <v>3.082583795220014</v>
      </c>
      <c r="I11" s="41"/>
      <c r="J11" s="41">
        <f>'Tbl 10'!G11/SUM('Tbl 10'!C11:N11)*100</f>
        <v>1.1120613421317356</v>
      </c>
      <c r="K11" s="41"/>
      <c r="L11" s="41">
        <f>'Tbl 10'!H11/SUM('Tbl 10'!C11:N11)*100</f>
        <v>11.560018276376043</v>
      </c>
      <c r="M11" s="41"/>
      <c r="N11" s="41">
        <f>'Tbl 10'!I11/SUM('Tbl 10'!C11:N11)*100</f>
        <v>0.5229230114906881</v>
      </c>
      <c r="O11" s="41"/>
      <c r="P11" s="41">
        <f>'Tbl 10'!J11/SUM('Tbl 10'!C11:N11)*100</f>
        <v>0.5210026408176537</v>
      </c>
      <c r="Q11" s="41"/>
      <c r="R11" s="41">
        <f>'Tbl 10'!K11/SUM('Tbl 10'!C11:N11)*100</f>
        <v>4.827147074346774</v>
      </c>
      <c r="S11" s="41"/>
      <c r="T11" s="41">
        <f>'Tbl 10'!L11/SUM('Tbl 10'!C11:N11)*100</f>
        <v>6.918767257331624</v>
      </c>
      <c r="U11" s="41"/>
      <c r="V11" s="41">
        <f>'Tbl 10'!M11/SUM('Tbl 10'!C11:N11)*100</f>
        <v>1.557459088948614</v>
      </c>
      <c r="W11" s="41"/>
      <c r="X11" s="41">
        <f>'Tbl 10'!N11/SUM('Tbl 10'!C11:N11)*100</f>
        <v>24.05077414990754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12.75">
      <c r="A12" s="3" t="s">
        <v>53</v>
      </c>
      <c r="B12" s="41">
        <f>'Tbl 10'!C12/SUM('Tbl 10'!C12:N12)*100</f>
        <v>2.7425966231825667</v>
      </c>
      <c r="C12" s="41"/>
      <c r="D12" s="41">
        <f>'Tbl 10'!D12/SUM('Tbl 10'!C12:N12)*100</f>
        <v>6.55811335243673</v>
      </c>
      <c r="E12" s="41"/>
      <c r="F12" s="41">
        <f>'Tbl 10'!E12/SUM('Tbl 10'!C12:N12)*100</f>
        <v>38.42417562237191</v>
      </c>
      <c r="G12" s="41"/>
      <c r="H12" s="41">
        <f>'Tbl 10'!F12/SUM('Tbl 10'!C12:N12)*100</f>
        <v>1.5897977991789949</v>
      </c>
      <c r="I12" s="41"/>
      <c r="J12" s="41">
        <f>'Tbl 10'!G12/SUM('Tbl 10'!C12:N12)*100</f>
        <v>1.3935419281545216</v>
      </c>
      <c r="K12" s="41"/>
      <c r="L12" s="41">
        <f>'Tbl 10'!H12/SUM('Tbl 10'!C12:N12)*100</f>
        <v>10.501832873189237</v>
      </c>
      <c r="M12" s="41"/>
      <c r="N12" s="41">
        <f>'Tbl 10'!I12/SUM('Tbl 10'!C12:N12)*100</f>
        <v>0.6046830728091495</v>
      </c>
      <c r="O12" s="41"/>
      <c r="P12" s="41">
        <f>'Tbl 10'!J12/SUM('Tbl 10'!C12:N12)*100</f>
        <v>0</v>
      </c>
      <c r="Q12" s="41"/>
      <c r="R12" s="41">
        <f>'Tbl 10'!K12/SUM('Tbl 10'!C12:N12)*100</f>
        <v>4.340712543264496</v>
      </c>
      <c r="S12" s="41"/>
      <c r="T12" s="41">
        <f>'Tbl 10'!L12/SUM('Tbl 10'!C12:N12)*100</f>
        <v>6.980952663637387</v>
      </c>
      <c r="U12" s="41"/>
      <c r="V12" s="41">
        <f>'Tbl 10'!M12/SUM('Tbl 10'!C12:N12)*100</f>
        <v>1.367028114797972</v>
      </c>
      <c r="W12" s="41"/>
      <c r="X12" s="41">
        <f>'Tbl 10'!N12/SUM('Tbl 10'!C12:N12)*100</f>
        <v>25.496565406977034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12.75">
      <c r="A13" s="3" t="s">
        <v>75</v>
      </c>
      <c r="B13" s="41">
        <f>'Tbl 10'!C13/SUM('Tbl 10'!C13:N13)*100</f>
        <v>4.716967270208591</v>
      </c>
      <c r="C13" s="41"/>
      <c r="D13" s="41">
        <f>'Tbl 10'!D13/SUM('Tbl 10'!C13:N13)*100</f>
        <v>7.74777413486828</v>
      </c>
      <c r="E13" s="41"/>
      <c r="F13" s="41">
        <f>'Tbl 10'!E13/SUM('Tbl 10'!C13:N13)*100</f>
        <v>32.171764769049865</v>
      </c>
      <c r="G13" s="41"/>
      <c r="H13" s="41">
        <f>'Tbl 10'!F13/SUM('Tbl 10'!C13:N13)*100</f>
        <v>2.0136630978309196</v>
      </c>
      <c r="I13" s="41"/>
      <c r="J13" s="41">
        <f>'Tbl 10'!G13/SUM('Tbl 10'!C13:N13)*100</f>
        <v>5.207666785939717</v>
      </c>
      <c r="K13" s="41"/>
      <c r="L13" s="41">
        <f>'Tbl 10'!H13/SUM('Tbl 10'!C13:N13)*100</f>
        <v>13.740131949213941</v>
      </c>
      <c r="M13" s="41"/>
      <c r="N13" s="41">
        <f>'Tbl 10'!I13/SUM('Tbl 10'!C13:N13)*100</f>
        <v>1.214115063557464</v>
      </c>
      <c r="O13" s="41"/>
      <c r="P13" s="41">
        <f>'Tbl 10'!J13/SUM('Tbl 10'!C13:N13)*100</f>
        <v>0.12625196593115104</v>
      </c>
      <c r="Q13" s="41"/>
      <c r="R13" s="41">
        <f>'Tbl 10'!K13/SUM('Tbl 10'!C13:N13)*100</f>
        <v>3.0891617612148443</v>
      </c>
      <c r="S13" s="41"/>
      <c r="T13" s="41">
        <f>'Tbl 10'!L13/SUM('Tbl 10'!C13:N13)*100</f>
        <v>6.072362216983151</v>
      </c>
      <c r="U13" s="41"/>
      <c r="V13" s="41">
        <f>'Tbl 10'!M13/SUM('Tbl 10'!C13:N13)*100</f>
        <v>1.7100336629394297</v>
      </c>
      <c r="W13" s="41"/>
      <c r="X13" s="41">
        <f>'Tbl 10'!N13/SUM('Tbl 10'!C13:N13)*100</f>
        <v>22.190107322262655</v>
      </c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ht="12.75">
      <c r="A14" s="3" t="s">
        <v>54</v>
      </c>
      <c r="B14" s="41">
        <f>'Tbl 10'!C14/SUM('Tbl 10'!C14:N14)*100</f>
        <v>3.056487802716212</v>
      </c>
      <c r="C14" s="41"/>
      <c r="D14" s="41">
        <f>'Tbl 10'!D14/SUM('Tbl 10'!C14:N14)*100</f>
        <v>6.275308011633466</v>
      </c>
      <c r="E14" s="41"/>
      <c r="F14" s="41">
        <f>'Tbl 10'!E14/SUM('Tbl 10'!C14:N14)*100</f>
        <v>34.55661302824481</v>
      </c>
      <c r="G14" s="41"/>
      <c r="H14" s="41">
        <f>'Tbl 10'!F14/SUM('Tbl 10'!C14:N14)*100</f>
        <v>3.5014351743485825</v>
      </c>
      <c r="I14" s="41"/>
      <c r="J14" s="41">
        <f>'Tbl 10'!G14/SUM('Tbl 10'!C14:N14)*100</f>
        <v>1.025820450992236</v>
      </c>
      <c r="K14" s="41"/>
      <c r="L14" s="41">
        <f>'Tbl 10'!H14/SUM('Tbl 10'!C14:N14)*100</f>
        <v>10.869205346743472</v>
      </c>
      <c r="M14" s="41"/>
      <c r="N14" s="41">
        <f>'Tbl 10'!I14/SUM('Tbl 10'!C14:N14)*100</f>
        <v>0.6668514946905376</v>
      </c>
      <c r="O14" s="41"/>
      <c r="P14" s="41">
        <f>'Tbl 10'!J14/SUM('Tbl 10'!C14:N14)*100</f>
        <v>1.0504342960127422</v>
      </c>
      <c r="Q14" s="41"/>
      <c r="R14" s="41">
        <f>'Tbl 10'!K14/SUM('Tbl 10'!C14:N14)*100</f>
        <v>3.6230830930822187</v>
      </c>
      <c r="S14" s="41"/>
      <c r="T14" s="41">
        <f>'Tbl 10'!L14/SUM('Tbl 10'!C14:N14)*100</f>
        <v>6.650521181338275</v>
      </c>
      <c r="U14" s="41"/>
      <c r="V14" s="41">
        <f>'Tbl 10'!M14/SUM('Tbl 10'!C14:N14)*100</f>
        <v>2.1038493068090935</v>
      </c>
      <c r="W14" s="41"/>
      <c r="X14" s="41">
        <f>'Tbl 10'!N14/SUM('Tbl 10'!C14:N14)*100</f>
        <v>26.620390813388354</v>
      </c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ht="12.75">
      <c r="A15" s="3" t="s">
        <v>55</v>
      </c>
      <c r="B15" s="41">
        <f>'Tbl 10'!C15/SUM('Tbl 10'!C15:N15)*100</f>
        <v>2.2520022501531995</v>
      </c>
      <c r="C15" s="41"/>
      <c r="D15" s="41">
        <f>'Tbl 10'!D15/SUM('Tbl 10'!C15:N15)*100</f>
        <v>5.522295964775445</v>
      </c>
      <c r="E15" s="41"/>
      <c r="F15" s="41">
        <f>'Tbl 10'!E15/SUM('Tbl 10'!C15:N15)*100</f>
        <v>40.14330812187749</v>
      </c>
      <c r="G15" s="41"/>
      <c r="H15" s="41">
        <f>'Tbl 10'!F15/SUM('Tbl 10'!C15:N15)*100</f>
        <v>1.256605312920706</v>
      </c>
      <c r="I15" s="41"/>
      <c r="J15" s="41">
        <f>'Tbl 10'!G15/SUM('Tbl 10'!C15:N15)*100</f>
        <v>0.4248980291083788</v>
      </c>
      <c r="K15" s="41"/>
      <c r="L15" s="41">
        <f>'Tbl 10'!H15/SUM('Tbl 10'!C15:N15)*100</f>
        <v>11.346816694530558</v>
      </c>
      <c r="M15" s="41"/>
      <c r="N15" s="41">
        <f>'Tbl 10'!I15/SUM('Tbl 10'!C15:N15)*100</f>
        <v>0.5715581576527341</v>
      </c>
      <c r="O15" s="41"/>
      <c r="P15" s="41">
        <f>'Tbl 10'!J15/SUM('Tbl 10'!C15:N15)*100</f>
        <v>0.6174506031785727</v>
      </c>
      <c r="Q15" s="41"/>
      <c r="R15" s="41">
        <f>'Tbl 10'!K15/SUM('Tbl 10'!C15:N15)*100</f>
        <v>6.148589748887848</v>
      </c>
      <c r="S15" s="41"/>
      <c r="T15" s="41">
        <f>'Tbl 10'!L15/SUM('Tbl 10'!C15:N15)*100</f>
        <v>7.566579112637974</v>
      </c>
      <c r="U15" s="41"/>
      <c r="V15" s="41">
        <f>'Tbl 10'!M15/SUM('Tbl 10'!C15:N15)*100</f>
        <v>1.5415448572689674</v>
      </c>
      <c r="W15" s="41"/>
      <c r="X15" s="41">
        <f>'Tbl 10'!N15/SUM('Tbl 10'!C15:N15)*100</f>
        <v>22.608351147008136</v>
      </c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24" ht="12.75"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</row>
    <row r="17" spans="1:35" ht="12.75">
      <c r="A17" s="3" t="s">
        <v>56</v>
      </c>
      <c r="B17" s="41">
        <f>'Tbl 10'!C17/SUM('Tbl 10'!C17:N17)*100</f>
        <v>2.695251450898361</v>
      </c>
      <c r="C17" s="41"/>
      <c r="D17" s="41">
        <f>'Tbl 10'!D17/SUM('Tbl 10'!C17:N17)*100</f>
        <v>6.796173731906949</v>
      </c>
      <c r="E17" s="41"/>
      <c r="F17" s="41">
        <f>'Tbl 10'!E17/SUM('Tbl 10'!C17:N17)*100</f>
        <v>40.5471915827099</v>
      </c>
      <c r="G17" s="41"/>
      <c r="H17" s="41">
        <f>'Tbl 10'!F17/SUM('Tbl 10'!C17:N17)*100</f>
        <v>1.3928802006608376</v>
      </c>
      <c r="I17" s="41"/>
      <c r="J17" s="41">
        <f>'Tbl 10'!G17/SUM('Tbl 10'!C17:N17)*100</f>
        <v>1.5953162355728385</v>
      </c>
      <c r="K17" s="41"/>
      <c r="L17" s="41">
        <f>'Tbl 10'!H17/SUM('Tbl 10'!C17:N17)*100</f>
        <v>9.060660440974408</v>
      </c>
      <c r="M17" s="41"/>
      <c r="N17" s="41">
        <f>'Tbl 10'!I17/SUM('Tbl 10'!C17:N17)*100</f>
        <v>0.9770807207313125</v>
      </c>
      <c r="O17" s="41"/>
      <c r="P17" s="41">
        <f>'Tbl 10'!J17/SUM('Tbl 10'!C17:N17)*100</f>
        <v>0.9425687197879642</v>
      </c>
      <c r="Q17" s="41"/>
      <c r="R17" s="41">
        <f>'Tbl 10'!K17/SUM('Tbl 10'!C17:N17)*100</f>
        <v>5.686502429142175</v>
      </c>
      <c r="S17" s="41"/>
      <c r="T17" s="41">
        <f>'Tbl 10'!L17/SUM('Tbl 10'!C17:N17)*100</f>
        <v>5.824438807856082</v>
      </c>
      <c r="U17" s="41"/>
      <c r="V17" s="41">
        <f>'Tbl 10'!M17/SUM('Tbl 10'!C17:N17)*100</f>
        <v>1.16885748816564</v>
      </c>
      <c r="W17" s="41"/>
      <c r="X17" s="41">
        <f>'Tbl 10'!N17/SUM('Tbl 10'!C17:N17)*100</f>
        <v>23.31307819159353</v>
      </c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ht="12.75">
      <c r="A18" s="3" t="s">
        <v>57</v>
      </c>
      <c r="B18" s="41">
        <f>'Tbl 10'!C18/SUM('Tbl 10'!C18:N18)*100</f>
        <v>1.698157062532954</v>
      </c>
      <c r="C18" s="41"/>
      <c r="D18" s="41">
        <f>'Tbl 10'!D18/SUM('Tbl 10'!C18:N18)*100</f>
        <v>7.118349242545737</v>
      </c>
      <c r="E18" s="41"/>
      <c r="F18" s="41">
        <f>'Tbl 10'!E18/SUM('Tbl 10'!C18:N18)*100</f>
        <v>37.59186236275329</v>
      </c>
      <c r="G18" s="41"/>
      <c r="H18" s="41">
        <f>'Tbl 10'!F18/SUM('Tbl 10'!C18:N18)*100</f>
        <v>2.7232370662224583</v>
      </c>
      <c r="I18" s="41"/>
      <c r="J18" s="41">
        <f>'Tbl 10'!G18/SUM('Tbl 10'!C18:N18)*100</f>
        <v>0.6466498033659289</v>
      </c>
      <c r="K18" s="41"/>
      <c r="L18" s="41">
        <f>'Tbl 10'!H18/SUM('Tbl 10'!C18:N18)*100</f>
        <v>9.197808369788634</v>
      </c>
      <c r="M18" s="41"/>
      <c r="N18" s="41">
        <f>'Tbl 10'!I18/SUM('Tbl 10'!C18:N18)*100</f>
        <v>0.39713941434281647</v>
      </c>
      <c r="O18" s="41"/>
      <c r="P18" s="41">
        <f>'Tbl 10'!J18/SUM('Tbl 10'!C18:N18)*100</f>
        <v>0.9526558922020334</v>
      </c>
      <c r="Q18" s="41"/>
      <c r="R18" s="41">
        <f>'Tbl 10'!K18/SUM('Tbl 10'!C18:N18)*100</f>
        <v>5.798841965875312</v>
      </c>
      <c r="S18" s="41"/>
      <c r="T18" s="41">
        <f>'Tbl 10'!L18/SUM('Tbl 10'!C18:N18)*100</f>
        <v>7.550798182729543</v>
      </c>
      <c r="U18" s="41"/>
      <c r="V18" s="41">
        <f>'Tbl 10'!M18/SUM('Tbl 10'!C18:N18)*100</f>
        <v>2.0653920004762036</v>
      </c>
      <c r="W18" s="41"/>
      <c r="X18" s="41">
        <f>'Tbl 10'!N18/SUM('Tbl 10'!C18:N18)*100</f>
        <v>24.259108637165088</v>
      </c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ht="12.75">
      <c r="A19" s="3" t="s">
        <v>58</v>
      </c>
      <c r="B19" s="41">
        <f>'Tbl 10'!C19/SUM('Tbl 10'!C19:N19)*100</f>
        <v>2.409235824959619</v>
      </c>
      <c r="C19" s="41"/>
      <c r="D19" s="41">
        <f>'Tbl 10'!D19/SUM('Tbl 10'!C19:N19)*100</f>
        <v>7.41300063167996</v>
      </c>
      <c r="E19" s="41"/>
      <c r="F19" s="41">
        <f>'Tbl 10'!E19/SUM('Tbl 10'!C19:N19)*100</f>
        <v>37.13936076121689</v>
      </c>
      <c r="G19" s="41"/>
      <c r="H19" s="41">
        <f>'Tbl 10'!F19/SUM('Tbl 10'!C19:N19)*100</f>
        <v>1.5003760976562737</v>
      </c>
      <c r="I19" s="41"/>
      <c r="J19" s="41">
        <f>'Tbl 10'!G19/SUM('Tbl 10'!C19:N19)*100</f>
        <v>1.0891215439704194</v>
      </c>
      <c r="K19" s="41"/>
      <c r="L19" s="41">
        <f>'Tbl 10'!H19/SUM('Tbl 10'!C19:N19)*100</f>
        <v>11.84088090214174</v>
      </c>
      <c r="M19" s="41"/>
      <c r="N19" s="41">
        <f>'Tbl 10'!I19/SUM('Tbl 10'!C19:N19)*100</f>
        <v>0.575277532622468</v>
      </c>
      <c r="O19" s="41"/>
      <c r="P19" s="41">
        <f>'Tbl 10'!J19/SUM('Tbl 10'!C19:N19)*100</f>
        <v>0.8247609691965231</v>
      </c>
      <c r="Q19" s="41"/>
      <c r="R19" s="41">
        <f>'Tbl 10'!K19/SUM('Tbl 10'!C19:N19)*100</f>
        <v>4.834358980722082</v>
      </c>
      <c r="S19" s="41"/>
      <c r="T19" s="41">
        <f>'Tbl 10'!L19/SUM('Tbl 10'!C19:N19)*100</f>
        <v>6.12103560815197</v>
      </c>
      <c r="U19" s="41"/>
      <c r="V19" s="41">
        <f>'Tbl 10'!M19/SUM('Tbl 10'!C19:N19)*100</f>
        <v>1.9996246673231541</v>
      </c>
      <c r="W19" s="41"/>
      <c r="X19" s="41">
        <f>'Tbl 10'!N19/SUM('Tbl 10'!C19:N19)*100</f>
        <v>24.252966480358896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ht="12.75">
      <c r="A20" s="3" t="s">
        <v>59</v>
      </c>
      <c r="B20" s="41">
        <f>'Tbl 10'!C20/SUM('Tbl 10'!C20:N20)*100</f>
        <v>2.611173354405511</v>
      </c>
      <c r="C20" s="41"/>
      <c r="D20" s="41">
        <f>'Tbl 10'!D20/SUM('Tbl 10'!C20:N20)*100</f>
        <v>6.468240543030782</v>
      </c>
      <c r="E20" s="41"/>
      <c r="F20" s="41">
        <f>'Tbl 10'!E20/SUM('Tbl 10'!C20:N20)*100</f>
        <v>39.03488383443497</v>
      </c>
      <c r="G20" s="41"/>
      <c r="H20" s="41">
        <f>'Tbl 10'!F20/SUM('Tbl 10'!C20:N20)*100</f>
        <v>1.8925074929255377</v>
      </c>
      <c r="I20" s="41"/>
      <c r="J20" s="41">
        <f>'Tbl 10'!G20/SUM('Tbl 10'!C20:N20)*100</f>
        <v>0.7241256736759955</v>
      </c>
      <c r="K20" s="41"/>
      <c r="L20" s="41">
        <f>'Tbl 10'!H20/SUM('Tbl 10'!C20:N20)*100</f>
        <v>9.629504482269413</v>
      </c>
      <c r="M20" s="41"/>
      <c r="N20" s="41">
        <f>'Tbl 10'!I20/SUM('Tbl 10'!C20:N20)*100</f>
        <v>0.9377219141126893</v>
      </c>
      <c r="O20" s="41"/>
      <c r="P20" s="41">
        <f>'Tbl 10'!J20/SUM('Tbl 10'!C20:N20)*100</f>
        <v>0.8153272465859988</v>
      </c>
      <c r="Q20" s="41"/>
      <c r="R20" s="41">
        <f>'Tbl 10'!K20/SUM('Tbl 10'!C20:N20)*100</f>
        <v>6.625341094365271</v>
      </c>
      <c r="S20" s="41"/>
      <c r="T20" s="41">
        <f>'Tbl 10'!L20/SUM('Tbl 10'!C20:N20)*100</f>
        <v>7.647291988336996</v>
      </c>
      <c r="U20" s="41"/>
      <c r="V20" s="41">
        <f>'Tbl 10'!M20/SUM('Tbl 10'!C20:N20)*100</f>
        <v>1.6242091581452895</v>
      </c>
      <c r="W20" s="41"/>
      <c r="X20" s="41">
        <f>'Tbl 10'!N20/SUM('Tbl 10'!C20:N20)*100</f>
        <v>21.989673217711537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ht="12.75">
      <c r="A21" s="3" t="s">
        <v>60</v>
      </c>
      <c r="B21" s="41">
        <f>'Tbl 10'!C21/SUM('Tbl 10'!C21:N21)*100</f>
        <v>2.3940840576738487</v>
      </c>
      <c r="C21" s="41"/>
      <c r="D21" s="41">
        <f>'Tbl 10'!D21/SUM('Tbl 10'!C21:N21)*100</f>
        <v>8.310325606229622</v>
      </c>
      <c r="E21" s="41"/>
      <c r="F21" s="41">
        <f>'Tbl 10'!E21/SUM('Tbl 10'!C21:N21)*100</f>
        <v>38.43643770298434</v>
      </c>
      <c r="G21" s="41"/>
      <c r="H21" s="41">
        <f>'Tbl 10'!F21/SUM('Tbl 10'!C21:N21)*100</f>
        <v>1.9362197326184656</v>
      </c>
      <c r="I21" s="41"/>
      <c r="J21" s="41">
        <f>'Tbl 10'!G21/SUM('Tbl 10'!C21:N21)*100</f>
        <v>1.3060155045589492</v>
      </c>
      <c r="K21" s="41"/>
      <c r="L21" s="41">
        <f>'Tbl 10'!H21/SUM('Tbl 10'!C21:N21)*100</f>
        <v>9.14640066188183</v>
      </c>
      <c r="M21" s="41"/>
      <c r="N21" s="41">
        <f>'Tbl 10'!I21/SUM('Tbl 10'!C21:N21)*100</f>
        <v>0.708896445011894</v>
      </c>
      <c r="O21" s="41"/>
      <c r="P21" s="41">
        <f>'Tbl 10'!J21/SUM('Tbl 10'!C21:N21)*100</f>
        <v>0.7605137136199912</v>
      </c>
      <c r="Q21" s="41"/>
      <c r="R21" s="41">
        <f>'Tbl 10'!K21/SUM('Tbl 10'!C21:N21)*100</f>
        <v>5.335630527528994</v>
      </c>
      <c r="S21" s="41"/>
      <c r="T21" s="41">
        <f>'Tbl 10'!L21/SUM('Tbl 10'!C21:N21)*100</f>
        <v>6.728213956947197</v>
      </c>
      <c r="U21" s="41"/>
      <c r="V21" s="41">
        <f>'Tbl 10'!M21/SUM('Tbl 10'!C21:N21)*100</f>
        <v>1.4829980161266607</v>
      </c>
      <c r="W21" s="41"/>
      <c r="X21" s="41">
        <f>'Tbl 10'!N21/SUM('Tbl 10'!C21:N21)*100</f>
        <v>23.4542640748182</v>
      </c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ht="12.75">
      <c r="A23" s="3" t="s">
        <v>61</v>
      </c>
      <c r="B23" s="41">
        <f>'Tbl 10'!C23/SUM('Tbl 10'!C23:N23)*100</f>
        <v>1.9239131304671624</v>
      </c>
      <c r="C23" s="41"/>
      <c r="D23" s="41">
        <f>'Tbl 10'!D23/SUM('Tbl 10'!C23:N23)*100</f>
        <v>6.726351924460518</v>
      </c>
      <c r="E23" s="41"/>
      <c r="F23" s="41">
        <f>'Tbl 10'!E23/SUM('Tbl 10'!C23:N23)*100</f>
        <v>40.08539419296373</v>
      </c>
      <c r="G23" s="41"/>
      <c r="H23" s="41">
        <f>'Tbl 10'!F23/SUM('Tbl 10'!C23:N23)*100</f>
        <v>2.1351594008442483</v>
      </c>
      <c r="I23" s="41"/>
      <c r="J23" s="41">
        <f>'Tbl 10'!G23/SUM('Tbl 10'!C23:N23)*100</f>
        <v>0.341163391891987</v>
      </c>
      <c r="K23" s="41"/>
      <c r="L23" s="41">
        <f>'Tbl 10'!H23/SUM('Tbl 10'!C23:N23)*100</f>
        <v>9.34596510172475</v>
      </c>
      <c r="M23" s="41"/>
      <c r="N23" s="41">
        <f>'Tbl 10'!I23/SUM('Tbl 10'!C23:N23)*100</f>
        <v>0.5929672444414087</v>
      </c>
      <c r="O23" s="41"/>
      <c r="P23" s="41">
        <f>'Tbl 10'!J23/SUM('Tbl 10'!C23:N23)*100</f>
        <v>1.098265808604806</v>
      </c>
      <c r="Q23" s="41"/>
      <c r="R23" s="41">
        <f>'Tbl 10'!K23/SUM('Tbl 10'!C23:N23)*100</f>
        <v>3.4892547137802454</v>
      </c>
      <c r="S23" s="41"/>
      <c r="T23" s="41">
        <f>'Tbl 10'!L23/SUM('Tbl 10'!C23:N23)*100</f>
        <v>7.318803856865341</v>
      </c>
      <c r="U23" s="41"/>
      <c r="V23" s="41">
        <f>'Tbl 10'!M23/SUM('Tbl 10'!C23:N23)*100</f>
        <v>2.3421678898068374</v>
      </c>
      <c r="W23" s="41"/>
      <c r="X23" s="41">
        <f>'Tbl 10'!N23/SUM('Tbl 10'!C23:N23)*100</f>
        <v>24.60059334414896</v>
      </c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2.75">
      <c r="A24" s="3" t="s">
        <v>62</v>
      </c>
      <c r="B24" s="41">
        <f>'Tbl 10'!C24/SUM('Tbl 10'!C24:N24)*100</f>
        <v>2.048934694882293</v>
      </c>
      <c r="C24" s="41"/>
      <c r="D24" s="41">
        <f>'Tbl 10'!D24/SUM('Tbl 10'!C24:N24)*100</f>
        <v>4.84938296553463</v>
      </c>
      <c r="E24" s="41"/>
      <c r="F24" s="41">
        <f>'Tbl 10'!E24/SUM('Tbl 10'!C24:N24)*100</f>
        <v>40.59439695114561</v>
      </c>
      <c r="G24" s="41"/>
      <c r="H24" s="41">
        <f>'Tbl 10'!F24/SUM('Tbl 10'!C24:N24)*100</f>
        <v>1.311529592706824</v>
      </c>
      <c r="I24" s="41"/>
      <c r="J24" s="41">
        <f>'Tbl 10'!G24/SUM('Tbl 10'!C24:N24)*100</f>
        <v>0.9094365023231415</v>
      </c>
      <c r="K24" s="41"/>
      <c r="L24" s="41">
        <f>'Tbl 10'!H24/SUM('Tbl 10'!C24:N24)*100</f>
        <v>7.292304613570099</v>
      </c>
      <c r="M24" s="41"/>
      <c r="N24" s="41">
        <f>'Tbl 10'!I24/SUM('Tbl 10'!C24:N24)*100</f>
        <v>1.395967686502048</v>
      </c>
      <c r="O24" s="41"/>
      <c r="P24" s="41">
        <f>'Tbl 10'!J24/SUM('Tbl 10'!C24:N24)*100</f>
        <v>0.866584108584007</v>
      </c>
      <c r="Q24" s="41"/>
      <c r="R24" s="41">
        <f>'Tbl 10'!K24/SUM('Tbl 10'!C24:N24)*100</f>
        <v>7.566982931028112</v>
      </c>
      <c r="S24" s="41"/>
      <c r="T24" s="41">
        <f>'Tbl 10'!L24/SUM('Tbl 10'!C24:N24)*100</f>
        <v>7.463954921328712</v>
      </c>
      <c r="U24" s="41"/>
      <c r="V24" s="41">
        <f>'Tbl 10'!M24/SUM('Tbl 10'!C24:N24)*100</f>
        <v>1.4950269266056129</v>
      </c>
      <c r="W24" s="41"/>
      <c r="X24" s="41">
        <f>'Tbl 10'!N24/SUM('Tbl 10'!C24:N24)*100</f>
        <v>24.2054981057889</v>
      </c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ht="12.75">
      <c r="A25" s="3" t="s">
        <v>63</v>
      </c>
      <c r="B25" s="41">
        <f>'Tbl 10'!C25/SUM('Tbl 10'!C25:N25)*100</f>
        <v>2.408258399096538</v>
      </c>
      <c r="C25" s="41"/>
      <c r="D25" s="41">
        <f>'Tbl 10'!D25/SUM('Tbl 10'!C25:N25)*100</f>
        <v>5.615700312625846</v>
      </c>
      <c r="E25" s="41"/>
      <c r="F25" s="41">
        <f>'Tbl 10'!E25/SUM('Tbl 10'!C25:N25)*100</f>
        <v>37.22202563098827</v>
      </c>
      <c r="G25" s="41"/>
      <c r="H25" s="41">
        <f>'Tbl 10'!F25/SUM('Tbl 10'!C25:N25)*100</f>
        <v>1.7898895393238468</v>
      </c>
      <c r="I25" s="41"/>
      <c r="J25" s="41">
        <f>'Tbl 10'!G25/SUM('Tbl 10'!C25:N25)*100</f>
        <v>0.6365208733129497</v>
      </c>
      <c r="K25" s="41"/>
      <c r="L25" s="41">
        <f>'Tbl 10'!H25/SUM('Tbl 10'!C25:N25)*100</f>
        <v>9.978056919257872</v>
      </c>
      <c r="M25" s="41"/>
      <c r="N25" s="41">
        <f>'Tbl 10'!I25/SUM('Tbl 10'!C25:N25)*100</f>
        <v>0.3515008176826282</v>
      </c>
      <c r="O25" s="41"/>
      <c r="P25" s="41">
        <f>'Tbl 10'!J25/SUM('Tbl 10'!C25:N25)*100</f>
        <v>0.702693507937354</v>
      </c>
      <c r="Q25" s="41"/>
      <c r="R25" s="41">
        <f>'Tbl 10'!K25/SUM('Tbl 10'!C25:N25)*100</f>
        <v>6.106866476970262</v>
      </c>
      <c r="S25" s="41"/>
      <c r="T25" s="41">
        <f>'Tbl 10'!L25/SUM('Tbl 10'!C25:N25)*100</f>
        <v>6.298086527425194</v>
      </c>
      <c r="U25" s="41"/>
      <c r="V25" s="41">
        <f>'Tbl 10'!M25/SUM('Tbl 10'!C25:N25)*100</f>
        <v>2.41579582901294</v>
      </c>
      <c r="W25" s="41"/>
      <c r="X25" s="41">
        <f>'Tbl 10'!N25/SUM('Tbl 10'!C25:N25)*100</f>
        <v>26.4746051663663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ht="12.75">
      <c r="A26" s="3" t="s">
        <v>64</v>
      </c>
      <c r="B26" s="41">
        <f>'Tbl 10'!C26/SUM('Tbl 10'!C26:N26)*100</f>
        <v>1.3505658122360635</v>
      </c>
      <c r="C26" s="41"/>
      <c r="D26" s="41">
        <f>'Tbl 10'!D26/SUM('Tbl 10'!C26:N26)*100</f>
        <v>6.907677268533597</v>
      </c>
      <c r="E26" s="41"/>
      <c r="F26" s="41">
        <f>'Tbl 10'!E26/SUM('Tbl 10'!C26:N26)*100</f>
        <v>39.95746637098518</v>
      </c>
      <c r="G26" s="41"/>
      <c r="H26" s="41">
        <f>'Tbl 10'!F26/SUM('Tbl 10'!C26:N26)*100</f>
        <v>1.849483900762119</v>
      </c>
      <c r="I26" s="41"/>
      <c r="J26" s="41">
        <f>'Tbl 10'!G26/SUM('Tbl 10'!C26:N26)*100</f>
        <v>0.40168466837036015</v>
      </c>
      <c r="K26" s="41"/>
      <c r="L26" s="41">
        <f>'Tbl 10'!H26/SUM('Tbl 10'!C26:N26)*100</f>
        <v>12.305395317735039</v>
      </c>
      <c r="M26" s="41"/>
      <c r="N26" s="41">
        <f>'Tbl 10'!I26/SUM('Tbl 10'!C26:N26)*100</f>
        <v>0.34503540872563687</v>
      </c>
      <c r="O26" s="41"/>
      <c r="P26" s="41">
        <f>'Tbl 10'!J26/SUM('Tbl 10'!C26:N26)*100</f>
        <v>0.8167840924958912</v>
      </c>
      <c r="Q26" s="41"/>
      <c r="R26" s="41">
        <f>'Tbl 10'!K26/SUM('Tbl 10'!C26:N26)*100</f>
        <v>4.589557997468862</v>
      </c>
      <c r="S26" s="41"/>
      <c r="T26" s="41">
        <f>'Tbl 10'!L26/SUM('Tbl 10'!C26:N26)*100</f>
        <v>6.063250893474665</v>
      </c>
      <c r="U26" s="41"/>
      <c r="V26" s="41">
        <f>'Tbl 10'!M26/SUM('Tbl 10'!C26:N26)*100</f>
        <v>3.0416172844077423</v>
      </c>
      <c r="W26" s="41"/>
      <c r="X26" s="41">
        <f>'Tbl 10'!N26/SUM('Tbl 10'!C26:N26)*100</f>
        <v>22.371480984804837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2.75">
      <c r="A27" s="3" t="s">
        <v>65</v>
      </c>
      <c r="B27" s="41">
        <f>'Tbl 10'!C27/SUM('Tbl 10'!C27:N27)*100</f>
        <v>4.477889616050077</v>
      </c>
      <c r="C27" s="41"/>
      <c r="D27" s="41">
        <f>'Tbl 10'!D27/SUM('Tbl 10'!C27:N27)*100</f>
        <v>7.957160064119408</v>
      </c>
      <c r="E27" s="41"/>
      <c r="F27" s="41">
        <f>'Tbl 10'!E27/SUM('Tbl 10'!C27:N27)*100</f>
        <v>36.23550782066803</v>
      </c>
      <c r="G27" s="41"/>
      <c r="H27" s="41">
        <f>'Tbl 10'!F27/SUM('Tbl 10'!C27:N27)*100</f>
        <v>2.1272842529487033</v>
      </c>
      <c r="I27" s="41"/>
      <c r="J27" s="41">
        <f>'Tbl 10'!G27/SUM('Tbl 10'!C27:N27)*100</f>
        <v>0.8263494965314758</v>
      </c>
      <c r="K27" s="41"/>
      <c r="L27" s="41">
        <f>'Tbl 10'!H27/SUM('Tbl 10'!C27:N27)*100</f>
        <v>9.947885098712026</v>
      </c>
      <c r="M27" s="41"/>
      <c r="N27" s="41">
        <f>'Tbl 10'!I27/SUM('Tbl 10'!C27:N27)*100</f>
        <v>0.6786401675844419</v>
      </c>
      <c r="O27" s="41"/>
      <c r="P27" s="41">
        <f>'Tbl 10'!J27/SUM('Tbl 10'!C27:N27)*100</f>
        <v>0.011107658906048616</v>
      </c>
      <c r="Q27" s="41"/>
      <c r="R27" s="41">
        <f>'Tbl 10'!K27/SUM('Tbl 10'!C27:N27)*100</f>
        <v>6.8760367168261425</v>
      </c>
      <c r="S27" s="41"/>
      <c r="T27" s="41">
        <f>'Tbl 10'!L27/SUM('Tbl 10'!C27:N27)*100</f>
        <v>7.539307555119022</v>
      </c>
      <c r="U27" s="41"/>
      <c r="V27" s="41">
        <f>'Tbl 10'!M27/SUM('Tbl 10'!C27:N27)*100</f>
        <v>2.0566082621173605</v>
      </c>
      <c r="W27" s="41"/>
      <c r="X27" s="41">
        <f>'Tbl 10'!N27/SUM('Tbl 10'!C27:N27)*100</f>
        <v>21.266223290417265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ht="12.7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2.75">
      <c r="A29" s="128" t="s">
        <v>151</v>
      </c>
      <c r="B29" s="41">
        <f>'Tbl 10'!C29/SUM('Tbl 10'!C29:N29)*100</f>
        <v>1.8138823319537614</v>
      </c>
      <c r="C29" s="41"/>
      <c r="D29" s="41">
        <f>'Tbl 10'!D29/SUM('Tbl 10'!C29:N29)*100</f>
        <v>6.28752461233228</v>
      </c>
      <c r="E29" s="41"/>
      <c r="F29" s="41">
        <f>'Tbl 10'!E29/SUM('Tbl 10'!C29:N29)*100</f>
        <v>39.803610847901645</v>
      </c>
      <c r="G29" s="41"/>
      <c r="H29" s="41">
        <f>'Tbl 10'!F29/SUM('Tbl 10'!C29:N29)*100</f>
        <v>1.3006038750525508</v>
      </c>
      <c r="I29" s="41"/>
      <c r="J29" s="41">
        <f>'Tbl 10'!G29/SUM('Tbl 10'!C29:N29)*100</f>
        <v>0.4850406532151354</v>
      </c>
      <c r="K29" s="41"/>
      <c r="L29" s="41">
        <f>'Tbl 10'!H29/SUM('Tbl 10'!C29:N29)*100</f>
        <v>11.062927607821736</v>
      </c>
      <c r="M29" s="41"/>
      <c r="N29" s="41">
        <f>'Tbl 10'!I29/SUM('Tbl 10'!C29:N29)*100</f>
        <v>0.5290199194249915</v>
      </c>
      <c r="O29" s="41"/>
      <c r="P29" s="41">
        <f>'Tbl 10'!J29/SUM('Tbl 10'!C29:N29)*100</f>
        <v>0.0018254990567615037</v>
      </c>
      <c r="Q29" s="41"/>
      <c r="R29" s="41">
        <f>'Tbl 10'!K29/SUM('Tbl 10'!C29:N29)*100</f>
        <v>3.961105656062102</v>
      </c>
      <c r="S29" s="41"/>
      <c r="T29" s="41">
        <f>'Tbl 10'!L29/SUM('Tbl 10'!C29:N29)*100</f>
        <v>5.663386108215801</v>
      </c>
      <c r="U29" s="41"/>
      <c r="V29" s="41">
        <f>'Tbl 10'!M29/SUM('Tbl 10'!C29:N29)*100</f>
        <v>1.5843112341065873</v>
      </c>
      <c r="W29" s="41"/>
      <c r="X29" s="41">
        <f>'Tbl 10'!N29/SUM('Tbl 10'!C29:N29)*100</f>
        <v>27.50676165485665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2.75">
      <c r="A30" s="3" t="s">
        <v>67</v>
      </c>
      <c r="B30" s="41">
        <f>'Tbl 10'!C30/SUM('Tbl 10'!C30:N30)*100</f>
        <v>3.0405130985928746</v>
      </c>
      <c r="C30" s="41"/>
      <c r="D30" s="41">
        <f>'Tbl 10'!D30/SUM('Tbl 10'!C30:N30)*100</f>
        <v>6.701137529806074</v>
      </c>
      <c r="E30" s="41"/>
      <c r="F30" s="41">
        <f>'Tbl 10'!E30/SUM('Tbl 10'!C30:N30)*100</f>
        <v>34.945067254394615</v>
      </c>
      <c r="G30" s="41"/>
      <c r="H30" s="41">
        <f>'Tbl 10'!F30/SUM('Tbl 10'!C30:N30)*100</f>
        <v>1.208321347890503</v>
      </c>
      <c r="I30" s="41"/>
      <c r="J30" s="41">
        <f>'Tbl 10'!G30/SUM('Tbl 10'!C30:N30)*100</f>
        <v>2.3324467165185743</v>
      </c>
      <c r="K30" s="41"/>
      <c r="L30" s="41">
        <f>'Tbl 10'!H30/SUM('Tbl 10'!C30:N30)*100</f>
        <v>10.945966084533408</v>
      </c>
      <c r="M30" s="41"/>
      <c r="N30" s="41">
        <f>'Tbl 10'!I30/SUM('Tbl 10'!C30:N30)*100</f>
        <v>1.0412921412780671</v>
      </c>
      <c r="O30" s="41"/>
      <c r="P30" s="41">
        <f>'Tbl 10'!J30/SUM('Tbl 10'!C30:N30)*100</f>
        <v>0.894742678325244</v>
      </c>
      <c r="Q30" s="41"/>
      <c r="R30" s="41">
        <f>'Tbl 10'!K30/SUM('Tbl 10'!C30:N30)*100</f>
        <v>5.670385669323783</v>
      </c>
      <c r="S30" s="41"/>
      <c r="T30" s="41">
        <f>'Tbl 10'!L30/SUM('Tbl 10'!C30:N30)*100</f>
        <v>6.724230676883233</v>
      </c>
      <c r="U30" s="41"/>
      <c r="V30" s="41">
        <f>'Tbl 10'!M30/SUM('Tbl 10'!C30:N30)*100</f>
        <v>2.0124014078970536</v>
      </c>
      <c r="W30" s="41"/>
      <c r="X30" s="41">
        <f>'Tbl 10'!N30/SUM('Tbl 10'!C30:N30)*100</f>
        <v>24.48349539455658</v>
      </c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2.75">
      <c r="A31" s="3" t="s">
        <v>68</v>
      </c>
      <c r="B31" s="41">
        <f>'Tbl 10'!C31/SUM('Tbl 10'!C31:N31)*100</f>
        <v>2.046668348988124</v>
      </c>
      <c r="C31" s="41"/>
      <c r="D31" s="41">
        <f>'Tbl 10'!D31/SUM('Tbl 10'!C31:N31)*100</f>
        <v>5.663651244115086</v>
      </c>
      <c r="E31" s="41"/>
      <c r="F31" s="41">
        <f>'Tbl 10'!E31/SUM('Tbl 10'!C31:N31)*100</f>
        <v>39.82135381356112</v>
      </c>
      <c r="G31" s="41"/>
      <c r="H31" s="41">
        <f>'Tbl 10'!F31/SUM('Tbl 10'!C31:N31)*100</f>
        <v>1.7738343566617756</v>
      </c>
      <c r="I31" s="41"/>
      <c r="J31" s="41">
        <f>'Tbl 10'!G31/SUM('Tbl 10'!C31:N31)*100</f>
        <v>0.8414173012067847</v>
      </c>
      <c r="K31" s="41"/>
      <c r="L31" s="41">
        <f>'Tbl 10'!H31/SUM('Tbl 10'!C31:N31)*100</f>
        <v>9.70392387100387</v>
      </c>
      <c r="M31" s="41"/>
      <c r="N31" s="41">
        <f>'Tbl 10'!I31/SUM('Tbl 10'!C31:N31)*100</f>
        <v>0.5324463399474135</v>
      </c>
      <c r="O31" s="41"/>
      <c r="P31" s="41">
        <f>'Tbl 10'!J31/SUM('Tbl 10'!C31:N31)*100</f>
        <v>0.7146191693158337</v>
      </c>
      <c r="Q31" s="41"/>
      <c r="R31" s="41">
        <f>'Tbl 10'!K31/SUM('Tbl 10'!C31:N31)*100</f>
        <v>6.5362096230412</v>
      </c>
      <c r="S31" s="41"/>
      <c r="T31" s="41">
        <f>'Tbl 10'!L31/SUM('Tbl 10'!C31:N31)*100</f>
        <v>6.550162273681842</v>
      </c>
      <c r="U31" s="41"/>
      <c r="V31" s="41">
        <f>'Tbl 10'!M31/SUM('Tbl 10'!C31:N31)*100</f>
        <v>1.7940750638028198</v>
      </c>
      <c r="W31" s="41"/>
      <c r="X31" s="41">
        <f>'Tbl 10'!N31/SUM('Tbl 10'!C31:N31)*100</f>
        <v>24.021638594674144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2.75">
      <c r="A32" s="3" t="s">
        <v>69</v>
      </c>
      <c r="B32" s="41">
        <f>'Tbl 10'!C32/SUM('Tbl 10'!C32:N32)*100</f>
        <v>1.9684076719280617</v>
      </c>
      <c r="C32" s="41"/>
      <c r="D32" s="41">
        <f>'Tbl 10'!D32/SUM('Tbl 10'!C32:N32)*100</f>
        <v>6.818038053248753</v>
      </c>
      <c r="E32" s="41"/>
      <c r="F32" s="41">
        <f>'Tbl 10'!E32/SUM('Tbl 10'!C32:N32)*100</f>
        <v>36.243756997803914</v>
      </c>
      <c r="G32" s="41"/>
      <c r="H32" s="41">
        <f>'Tbl 10'!F32/SUM('Tbl 10'!C32:N32)*100</f>
        <v>3.5344859101328687</v>
      </c>
      <c r="I32" s="41"/>
      <c r="J32" s="41">
        <f>'Tbl 10'!G32/SUM('Tbl 10'!C32:N32)*100</f>
        <v>0.5265059651584372</v>
      </c>
      <c r="K32" s="41"/>
      <c r="L32" s="41">
        <f>'Tbl 10'!H32/SUM('Tbl 10'!C32:N32)*100</f>
        <v>10.025406826762904</v>
      </c>
      <c r="M32" s="41"/>
      <c r="N32" s="41">
        <f>'Tbl 10'!I32/SUM('Tbl 10'!C32:N32)*100</f>
        <v>0.49959936838827845</v>
      </c>
      <c r="O32" s="41"/>
      <c r="P32" s="41">
        <f>'Tbl 10'!J32/SUM('Tbl 10'!C32:N32)*100</f>
        <v>0.9225060210711103</v>
      </c>
      <c r="Q32" s="41"/>
      <c r="R32" s="41">
        <f>'Tbl 10'!K32/SUM('Tbl 10'!C32:N32)*100</f>
        <v>6.797256903103604</v>
      </c>
      <c r="S32" s="41"/>
      <c r="T32" s="41">
        <f>'Tbl 10'!L32/SUM('Tbl 10'!C32:N32)*100</f>
        <v>6.814762690493629</v>
      </c>
      <c r="U32" s="41"/>
      <c r="V32" s="41">
        <f>'Tbl 10'!M32/SUM('Tbl 10'!C32:N32)*100</f>
        <v>1.7944239538347506</v>
      </c>
      <c r="W32" s="41"/>
      <c r="X32" s="41">
        <f>'Tbl 10'!N32/SUM('Tbl 10'!C32:N32)*100</f>
        <v>24.0548496380737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2.75">
      <c r="A33" s="3" t="s">
        <v>70</v>
      </c>
      <c r="B33" s="41">
        <f>'Tbl 10'!C33/SUM('Tbl 10'!C33:N33)*100</f>
        <v>1.96180662190599</v>
      </c>
      <c r="C33" s="41"/>
      <c r="D33" s="41">
        <f>'Tbl 10'!D33/SUM('Tbl 10'!C33:N33)*100</f>
        <v>6.416584135640339</v>
      </c>
      <c r="E33" s="41"/>
      <c r="F33" s="41">
        <f>'Tbl 10'!E33/SUM('Tbl 10'!C33:N33)*100</f>
        <v>38.35898495597357</v>
      </c>
      <c r="G33" s="41"/>
      <c r="H33" s="41">
        <f>'Tbl 10'!F33/SUM('Tbl 10'!C33:N33)*100</f>
        <v>2.924964072798689</v>
      </c>
      <c r="I33" s="41"/>
      <c r="J33" s="41">
        <f>'Tbl 10'!G33/SUM('Tbl 10'!C33:N33)*100</f>
        <v>1.6387200593451465</v>
      </c>
      <c r="K33" s="41"/>
      <c r="L33" s="41">
        <f>'Tbl 10'!H33/SUM('Tbl 10'!C33:N33)*100</f>
        <v>8.970552187485357</v>
      </c>
      <c r="M33" s="41"/>
      <c r="N33" s="41">
        <f>'Tbl 10'!I33/SUM('Tbl 10'!C33:N33)*100</f>
        <v>1.7637940758936785</v>
      </c>
      <c r="O33" s="41"/>
      <c r="P33" s="41">
        <f>'Tbl 10'!J33/SUM('Tbl 10'!C33:N33)*100</f>
        <v>0.8150950991553391</v>
      </c>
      <c r="Q33" s="41"/>
      <c r="R33" s="41">
        <f>'Tbl 10'!K33/SUM('Tbl 10'!C33:N33)*100</f>
        <v>6.722789210388888</v>
      </c>
      <c r="S33" s="41"/>
      <c r="T33" s="41">
        <f>'Tbl 10'!L33/SUM('Tbl 10'!C33:N33)*100</f>
        <v>5.6399072764005975</v>
      </c>
      <c r="U33" s="41"/>
      <c r="V33" s="41">
        <f>'Tbl 10'!M33/SUM('Tbl 10'!C33:N33)*100</f>
        <v>2.5343386794149434</v>
      </c>
      <c r="W33" s="41"/>
      <c r="X33" s="41">
        <f>'Tbl 10'!N33/SUM('Tbl 10'!C33:N33)*100</f>
        <v>22.25246362559746</v>
      </c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24" ht="12.75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</row>
    <row r="35" spans="1:35" ht="12.75">
      <c r="A35" s="3" t="s">
        <v>71</v>
      </c>
      <c r="B35" s="41">
        <f>'Tbl 10'!C35/SUM('Tbl 10'!C35:N35)*100</f>
        <v>2.208622672579112</v>
      </c>
      <c r="C35" s="41"/>
      <c r="D35" s="41">
        <f>'Tbl 10'!D35/SUM('Tbl 10'!C35:N35)*100</f>
        <v>7.909865778127736</v>
      </c>
      <c r="E35" s="41"/>
      <c r="F35" s="41">
        <f>'Tbl 10'!E35/SUM('Tbl 10'!C35:N35)*100</f>
        <v>39.11108194121264</v>
      </c>
      <c r="G35" s="41"/>
      <c r="H35" s="41">
        <f>'Tbl 10'!F35/SUM('Tbl 10'!C35:N35)*100</f>
        <v>2.657536249329721</v>
      </c>
      <c r="I35" s="41"/>
      <c r="J35" s="41">
        <f>'Tbl 10'!G35/SUM('Tbl 10'!C35:N35)*100</f>
        <v>1.4070191335738826</v>
      </c>
      <c r="K35" s="41"/>
      <c r="L35" s="41">
        <f>'Tbl 10'!H35/SUM('Tbl 10'!C35:N35)*100</f>
        <v>9.188056755605691</v>
      </c>
      <c r="M35" s="41"/>
      <c r="N35" s="41">
        <f>'Tbl 10'!I35/SUM('Tbl 10'!C35:N35)*100</f>
        <v>0.39950068341985917</v>
      </c>
      <c r="O35" s="41"/>
      <c r="P35" s="41">
        <f>'Tbl 10'!J35/SUM('Tbl 10'!C35:N35)*100</f>
        <v>0</v>
      </c>
      <c r="Q35" s="41"/>
      <c r="R35" s="41">
        <f>'Tbl 10'!K35/SUM('Tbl 10'!C35:N35)*100</f>
        <v>3.9444480403777313</v>
      </c>
      <c r="S35" s="41"/>
      <c r="T35" s="41">
        <f>'Tbl 10'!L35/SUM('Tbl 10'!C35:N35)*100</f>
        <v>6.932720730880557</v>
      </c>
      <c r="U35" s="41"/>
      <c r="V35" s="41">
        <f>'Tbl 10'!M35/SUM('Tbl 10'!C35:N35)*100</f>
        <v>2.0591404256161727</v>
      </c>
      <c r="W35" s="41"/>
      <c r="X35" s="41">
        <f>'Tbl 10'!N35/SUM('Tbl 10'!C35:N35)*100</f>
        <v>24.18200758927689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ht="12.75">
      <c r="A36" s="3" t="s">
        <v>72</v>
      </c>
      <c r="B36" s="41">
        <f>'Tbl 10'!C36/SUM('Tbl 10'!C36:N36)*100</f>
        <v>2.4485850588010014</v>
      </c>
      <c r="C36" s="41"/>
      <c r="D36" s="41">
        <f>'Tbl 10'!D36/SUM('Tbl 10'!C36:N36)*100</f>
        <v>7.1533606732940545</v>
      </c>
      <c r="E36" s="41"/>
      <c r="F36" s="41">
        <f>'Tbl 10'!E36/SUM('Tbl 10'!C36:N36)*100</f>
        <v>39.35122118976024</v>
      </c>
      <c r="G36" s="41"/>
      <c r="H36" s="41">
        <f>'Tbl 10'!F36/SUM('Tbl 10'!C36:N36)*100</f>
        <v>2.68673314797333</v>
      </c>
      <c r="I36" s="41"/>
      <c r="J36" s="41">
        <f>'Tbl 10'!G36/SUM('Tbl 10'!C36:N36)*100</f>
        <v>1.3270209820101513</v>
      </c>
      <c r="K36" s="41"/>
      <c r="L36" s="41">
        <f>'Tbl 10'!H36/SUM('Tbl 10'!C36:N36)*100</f>
        <v>8.646132856465973</v>
      </c>
      <c r="M36" s="41"/>
      <c r="N36" s="41">
        <f>'Tbl 10'!I36/SUM('Tbl 10'!C36:N36)*100</f>
        <v>0.6850265700520585</v>
      </c>
      <c r="O36" s="41"/>
      <c r="P36" s="41">
        <f>'Tbl 10'!J36/SUM('Tbl 10'!C36:N36)*100</f>
        <v>0.164524451196829</v>
      </c>
      <c r="Q36" s="41"/>
      <c r="R36" s="41">
        <f>'Tbl 10'!K36/SUM('Tbl 10'!C36:N36)*100</f>
        <v>3.8275814777104302</v>
      </c>
      <c r="S36" s="41"/>
      <c r="T36" s="41">
        <f>'Tbl 10'!L36/SUM('Tbl 10'!C36:N36)*100</f>
        <v>6.999042642466895</v>
      </c>
      <c r="U36" s="41"/>
      <c r="V36" s="41">
        <f>'Tbl 10'!M36/SUM('Tbl 10'!C36:N36)*100</f>
        <v>4.078864834757153</v>
      </c>
      <c r="W36" s="41"/>
      <c r="X36" s="41">
        <f>'Tbl 10'!N36/SUM('Tbl 10'!C36:N36)*100</f>
        <v>22.63190611551189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ht="12.75">
      <c r="A37" s="3" t="s">
        <v>73</v>
      </c>
      <c r="B37" s="41">
        <f>'Tbl 10'!C37/SUM('Tbl 10'!C37:N37)*100</f>
        <v>2.4936879682807738</v>
      </c>
      <c r="C37" s="41"/>
      <c r="D37" s="41">
        <f>'Tbl 10'!D37/SUM('Tbl 10'!C37:N37)*100</f>
        <v>6.597731653670967</v>
      </c>
      <c r="E37" s="41"/>
      <c r="F37" s="41">
        <f>'Tbl 10'!E37/SUM('Tbl 10'!C37:N37)*100</f>
        <v>39.69399658821801</v>
      </c>
      <c r="G37" s="41"/>
      <c r="H37" s="41">
        <f>'Tbl 10'!F37/SUM('Tbl 10'!C37:N37)*100</f>
        <v>2.4935487686573476</v>
      </c>
      <c r="I37" s="41"/>
      <c r="J37" s="41">
        <f>'Tbl 10'!G37/SUM('Tbl 10'!C37:N37)*100</f>
        <v>1.2060425236000905</v>
      </c>
      <c r="K37" s="41"/>
      <c r="L37" s="41">
        <f>'Tbl 10'!H37/SUM('Tbl 10'!C37:N37)*100</f>
        <v>9.996342259786399</v>
      </c>
      <c r="M37" s="41"/>
      <c r="N37" s="41">
        <f>'Tbl 10'!I37/SUM('Tbl 10'!C37:N37)*100</f>
        <v>1.2411643208724326</v>
      </c>
      <c r="O37" s="41"/>
      <c r="P37" s="41">
        <f>'Tbl 10'!J37/SUM('Tbl 10'!C37:N37)*100</f>
        <v>0.809287459011204</v>
      </c>
      <c r="Q37" s="41"/>
      <c r="R37" s="41">
        <f>'Tbl 10'!K37/SUM('Tbl 10'!C37:N37)*100</f>
        <v>4.520073920531225</v>
      </c>
      <c r="S37" s="41"/>
      <c r="T37" s="41">
        <f>'Tbl 10'!L37/SUM('Tbl 10'!C37:N37)*100</f>
        <v>5.964806919999564</v>
      </c>
      <c r="U37" s="41"/>
      <c r="V37" s="41">
        <f>'Tbl 10'!M37/SUM('Tbl 10'!C37:N37)*100</f>
        <v>1.5159502901618505</v>
      </c>
      <c r="W37" s="41"/>
      <c r="X37" s="41">
        <f>'Tbl 10'!N37/SUM('Tbl 10'!C37:N37)*100</f>
        <v>23.467367327210127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ht="12.75">
      <c r="A38" s="8" t="s">
        <v>74</v>
      </c>
      <c r="B38" s="29">
        <f>'Tbl 10'!C38/SUM('Tbl 10'!C38:N38)*100</f>
        <v>1.4907285495532152</v>
      </c>
      <c r="C38" s="29"/>
      <c r="D38" s="29">
        <f>'Tbl 10'!D38/SUM('Tbl 10'!C38:N38)*100</f>
        <v>6.5735758530679895</v>
      </c>
      <c r="E38" s="29"/>
      <c r="F38" s="29">
        <f>'Tbl 10'!E38/SUM('Tbl 10'!C38:N38)*100</f>
        <v>40.590136281918056</v>
      </c>
      <c r="G38" s="29"/>
      <c r="H38" s="29">
        <f>'Tbl 10'!F38/SUM('Tbl 10'!C38:N38)*100</f>
        <v>2.483931835228148</v>
      </c>
      <c r="I38" s="29"/>
      <c r="J38" s="29">
        <f>'Tbl 10'!G38/SUM('Tbl 10'!C38:N38)*100</f>
        <v>1.2383235579251812</v>
      </c>
      <c r="K38" s="29"/>
      <c r="L38" s="29">
        <f>'Tbl 10'!H38/SUM('Tbl 10'!C38:N38)*100</f>
        <v>10.07292992948964</v>
      </c>
      <c r="M38" s="29"/>
      <c r="N38" s="29">
        <f>'Tbl 10'!I38/SUM('Tbl 10'!C38:N38)*100</f>
        <v>0.3014356430895739</v>
      </c>
      <c r="O38" s="29"/>
      <c r="P38" s="29">
        <f>'Tbl 10'!J38/SUM('Tbl 10'!C38:N38)*100</f>
        <v>0.8354750402487765</v>
      </c>
      <c r="Q38" s="29"/>
      <c r="R38" s="29">
        <f>'Tbl 10'!K38/SUM('Tbl 10'!C38:N38)*100</f>
        <v>5.407112105969623</v>
      </c>
      <c r="S38" s="29"/>
      <c r="T38" s="29">
        <f>'Tbl 10'!L38/SUM('Tbl 10'!C38:N38)*100</f>
        <v>6.968755019571478</v>
      </c>
      <c r="U38" s="29"/>
      <c r="V38" s="29">
        <f>'Tbl 10'!M38/SUM('Tbl 10'!C38:N38)*100</f>
        <v>0.8972810035933185</v>
      </c>
      <c r="W38" s="29"/>
      <c r="X38" s="29">
        <f>'Tbl 10'!N38/SUM('Tbl 10'!C38:N38)*100</f>
        <v>23.14031518034499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ht="12.75">
      <c r="A39" s="3" t="s">
        <v>176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1" ht="12.75">
      <c r="A41" s="3" t="s">
        <v>108</v>
      </c>
    </row>
  </sheetData>
  <sheetProtection password="CAF5" sheet="1"/>
  <mergeCells count="31">
    <mergeCell ref="L8:M8"/>
    <mergeCell ref="L7:M7"/>
    <mergeCell ref="P8:Q8"/>
    <mergeCell ref="P7:Q7"/>
    <mergeCell ref="V7:W7"/>
    <mergeCell ref="V8:W8"/>
    <mergeCell ref="R8:S8"/>
    <mergeCell ref="R7:S7"/>
    <mergeCell ref="R6:S6"/>
    <mergeCell ref="T8:U8"/>
    <mergeCell ref="T7:U7"/>
    <mergeCell ref="N8:O8"/>
    <mergeCell ref="N7:O7"/>
    <mergeCell ref="N6:O6"/>
    <mergeCell ref="A1:X1"/>
    <mergeCell ref="A3:X3"/>
    <mergeCell ref="A4:X4"/>
    <mergeCell ref="B8:C8"/>
    <mergeCell ref="B7:C7"/>
    <mergeCell ref="D8:E8"/>
    <mergeCell ref="D7:E7"/>
    <mergeCell ref="F6:G6"/>
    <mergeCell ref="H8:I8"/>
    <mergeCell ref="H7:I7"/>
    <mergeCell ref="D6:E6"/>
    <mergeCell ref="F8:G8"/>
    <mergeCell ref="F7:G7"/>
    <mergeCell ref="J8:K8"/>
    <mergeCell ref="J7:K7"/>
    <mergeCell ref="J6:K6"/>
    <mergeCell ref="H6:I6"/>
  </mergeCells>
  <printOptions horizontalCentered="1"/>
  <pageMargins left="0.31" right="0.38" top="0.87" bottom="0.88" header="0.67" footer="0.5"/>
  <pageSetup fitToHeight="1" fitToWidth="1" horizontalDpi="600" verticalDpi="600" orientation="landscape" scale="92" r:id="rId1"/>
  <headerFooter scaleWithDoc="0" alignWithMargins="0">
    <oddFooter>&amp;L&amp;"Arial,Italic"MSDE - LFRO   10  /  2011&amp;C- 9 -&amp;R&amp;"Arial,Italic"Selected Financial Data - Part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SFD2008  Part 3</dc:title>
  <dc:subject>Data as of 10-05-2009</dc:subject>
  <dc:creator>Sovaroun Ieng</dc:creator>
  <cp:keywords/>
  <dc:description/>
  <cp:lastModifiedBy>rieng</cp:lastModifiedBy>
  <cp:lastPrinted>2011-11-09T16:57:13Z</cp:lastPrinted>
  <dcterms:created xsi:type="dcterms:W3CDTF">1999-02-18T17:46:40Z</dcterms:created>
  <dcterms:modified xsi:type="dcterms:W3CDTF">2011-11-09T20:25:07Z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Left_Conte">
    <vt:lpwstr/>
  </property>
  <property fmtid="{D5CDD505-2E9C-101B-9397-08002B2CF9AE}" pid="8" name="Right_Conte">
    <vt:lpwstr/>
  </property>
  <property fmtid="{D5CDD505-2E9C-101B-9397-08002B2CF9AE}" pid="9" name="Lt_bottom_Conte">
    <vt:lpwstr/>
  </property>
  <property fmtid="{D5CDD505-2E9C-101B-9397-08002B2CF9AE}" pid="10" name="Top_Left_Conte">
    <vt:lpwstr/>
  </property>
  <property fmtid="{D5CDD505-2E9C-101B-9397-08002B2CF9AE}" pid="11" name="Ord">
    <vt:lpwstr>158400.000000000</vt:lpwstr>
  </property>
  <property fmtid="{D5CDD505-2E9C-101B-9397-08002B2CF9AE}" pid="12" name="PublishingRollupIma">
    <vt:lpwstr/>
  </property>
  <property fmtid="{D5CDD505-2E9C-101B-9397-08002B2CF9AE}" pid="13" name="ArticleStartDa">
    <vt:lpwstr/>
  </property>
  <property fmtid="{D5CDD505-2E9C-101B-9397-08002B2CF9AE}" pid="14" name="Rt_Inner_Conte">
    <vt:lpwstr/>
  </property>
  <property fmtid="{D5CDD505-2E9C-101B-9397-08002B2CF9AE}" pid="15" name="TemplateU">
    <vt:lpwstr/>
  </property>
  <property fmtid="{D5CDD505-2E9C-101B-9397-08002B2CF9AE}" pid="16" name="Audien">
    <vt:lpwstr/>
  </property>
  <property fmtid="{D5CDD505-2E9C-101B-9397-08002B2CF9AE}" pid="17" name="Rt_Center_Conte">
    <vt:lpwstr/>
  </property>
  <property fmtid="{D5CDD505-2E9C-101B-9397-08002B2CF9AE}" pid="18" name="ArticleByLi">
    <vt:lpwstr/>
  </property>
  <property fmtid="{D5CDD505-2E9C-101B-9397-08002B2CF9AE}" pid="19" name="PublishingImageCapti">
    <vt:lpwstr/>
  </property>
  <property fmtid="{D5CDD505-2E9C-101B-9397-08002B2CF9AE}" pid="20" name="PublishingContactEma">
    <vt:lpwstr/>
  </property>
  <property fmtid="{D5CDD505-2E9C-101B-9397-08002B2CF9AE}" pid="21" name="PageKeywor">
    <vt:lpwstr/>
  </property>
  <property fmtid="{D5CDD505-2E9C-101B-9397-08002B2CF9AE}" pid="22" name="xd_Signatu">
    <vt:lpwstr/>
  </property>
  <property fmtid="{D5CDD505-2E9C-101B-9397-08002B2CF9AE}" pid="23" name="PublishingIsFurlPa">
    <vt:lpwstr/>
  </property>
  <property fmtid="{D5CDD505-2E9C-101B-9397-08002B2CF9AE}" pid="24" name="PublishingPageIma">
    <vt:lpwstr/>
  </property>
  <property fmtid="{D5CDD505-2E9C-101B-9397-08002B2CF9AE}" pid="25" name="SummaryLin">
    <vt:lpwstr/>
  </property>
  <property fmtid="{D5CDD505-2E9C-101B-9397-08002B2CF9AE}" pid="26" name="xd_Prog">
    <vt:lpwstr/>
  </property>
  <property fmtid="{D5CDD505-2E9C-101B-9397-08002B2CF9AE}" pid="27" name="PublishingStartDa">
    <vt:lpwstr/>
  </property>
  <property fmtid="{D5CDD505-2E9C-101B-9397-08002B2CF9AE}" pid="28" name="PublishingExpirationDa">
    <vt:lpwstr/>
  </property>
  <property fmtid="{D5CDD505-2E9C-101B-9397-08002B2CF9AE}" pid="29" name="PublishingContactPictu">
    <vt:lpwstr/>
  </property>
  <property fmtid="{D5CDD505-2E9C-101B-9397-08002B2CF9AE}" pid="30" name="PublishingVariationGroup">
    <vt:lpwstr/>
  </property>
  <property fmtid="{D5CDD505-2E9C-101B-9397-08002B2CF9AE}" pid="31" name="RobotsNoInd">
    <vt:lpwstr/>
  </property>
  <property fmtid="{D5CDD505-2E9C-101B-9397-08002B2CF9AE}" pid="32" name="Center_Conte">
    <vt:lpwstr/>
  </property>
  <property fmtid="{D5CDD505-2E9C-101B-9397-08002B2CF9AE}" pid="33" name="Rt_bottom_Conte">
    <vt:lpwstr/>
  </property>
  <property fmtid="{D5CDD505-2E9C-101B-9397-08002B2CF9AE}" pid="34" name="PageDescripti">
    <vt:lpwstr/>
  </property>
  <property fmtid="{D5CDD505-2E9C-101B-9397-08002B2CF9AE}" pid="35" name="SeoMetaDescripti">
    <vt:lpwstr/>
  </property>
  <property fmtid="{D5CDD505-2E9C-101B-9397-08002B2CF9AE}" pid="36" name="PublishingContactNa">
    <vt:lpwstr/>
  </property>
  <property fmtid="{D5CDD505-2E9C-101B-9397-08002B2CF9AE}" pid="37" name="PublishingVariationRelationshipLinkField">
    <vt:lpwstr/>
  </property>
  <property fmtid="{D5CDD505-2E9C-101B-9397-08002B2CF9AE}" pid="38" name="_SourceU">
    <vt:lpwstr/>
  </property>
  <property fmtid="{D5CDD505-2E9C-101B-9397-08002B2CF9AE}" pid="39" name="_SharedFileInd">
    <vt:lpwstr/>
  </property>
  <property fmtid="{D5CDD505-2E9C-101B-9397-08002B2CF9AE}" pid="40" name="Commen">
    <vt:lpwstr/>
  </property>
  <property fmtid="{D5CDD505-2E9C-101B-9397-08002B2CF9AE}" pid="41" name="PublishingPageLayo">
    <vt:lpwstr/>
  </property>
  <property fmtid="{D5CDD505-2E9C-101B-9397-08002B2CF9AE}" pid="42" name="Lt_Inner_Conte">
    <vt:lpwstr/>
  </property>
  <property fmtid="{D5CDD505-2E9C-101B-9397-08002B2CF9AE}" pid="43" name="HeaderStyleDefinitio">
    <vt:lpwstr/>
  </property>
  <property fmtid="{D5CDD505-2E9C-101B-9397-08002B2CF9AE}" pid="44" name="Main_Conte">
    <vt:lpwstr/>
  </property>
  <property fmtid="{D5CDD505-2E9C-101B-9397-08002B2CF9AE}" pid="45" name="PageHeadli">
    <vt:lpwstr/>
  </property>
</Properties>
</file>