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00" yWindow="345" windowWidth="11115" windowHeight="4875" firstSheet="5" activeTab="12"/>
  </bookViews>
  <sheets>
    <sheet name="Tbl1" sheetId="1" r:id="rId1"/>
    <sheet name="Tbl2" sheetId="2" r:id="rId2"/>
    <sheet name="Tbl3" sheetId="3" r:id="rId3"/>
    <sheet name="Tbl4" sheetId="4" r:id="rId4"/>
    <sheet name="Tbl5" sheetId="5" r:id="rId5"/>
    <sheet name="Tbl6" sheetId="6" r:id="rId6"/>
    <sheet name="Tbl 7" sheetId="7" r:id="rId7"/>
    <sheet name="Tbl8" sheetId="8" r:id="rId8"/>
    <sheet name="Tbl9" sheetId="9" r:id="rId9"/>
    <sheet name="Tbl 10" sheetId="10" r:id="rId10"/>
    <sheet name="Tbl11" sheetId="11" r:id="rId11"/>
    <sheet name="Allexp" sheetId="12" r:id="rId12"/>
    <sheet name="Tbl5a" sheetId="13" r:id="rId13"/>
  </sheets>
  <definedNames>
    <definedName name="_xlnm.Print_Area" localSheetId="9">'Tbl 10'!$A$1:$N$40</definedName>
    <definedName name="_xlnm.Print_Area" localSheetId="6">'Tbl 7'!$A$1:$L$42</definedName>
    <definedName name="_xlnm.Print_Area" localSheetId="10">'Tbl11'!$A$1:$E$41</definedName>
    <definedName name="_xlnm.Print_Area" localSheetId="1">'Tbl2'!$A$1:$M$44</definedName>
    <definedName name="_xlnm.Print_Area" localSheetId="12">'Tbl5a'!$A$1:$N$41</definedName>
    <definedName name="_xlnm.Print_Area" localSheetId="8">'Tbl9'!$A$1:$X$38</definedName>
    <definedName name="_xlnm.Print_Titles" localSheetId="12">'Tbl5a'!$A:$A,'Tbl5a'!$1:$3</definedName>
  </definedNames>
  <calcPr fullCalcOnLoad="1"/>
</workbook>
</file>

<file path=xl/sharedStrings.xml><?xml version="1.0" encoding="utf-8"?>
<sst xmlns="http://schemas.openxmlformats.org/spreadsheetml/2006/main" count="929" uniqueCount="217">
  <si>
    <t>01</t>
  </si>
  <si>
    <t>21</t>
  </si>
  <si>
    <t>07</t>
  </si>
  <si>
    <t>09</t>
  </si>
  <si>
    <t>22</t>
  </si>
  <si>
    <t>23</t>
  </si>
  <si>
    <t>02</t>
  </si>
  <si>
    <t>15</t>
  </si>
  <si>
    <t>16</t>
  </si>
  <si>
    <t>03</t>
  </si>
  <si>
    <t>08</t>
  </si>
  <si>
    <t>10</t>
  </si>
  <si>
    <t>11</t>
  </si>
  <si>
    <t>04</t>
  </si>
  <si>
    <t>05</t>
  </si>
  <si>
    <t>06</t>
  </si>
  <si>
    <t>12</t>
  </si>
  <si>
    <t>13</t>
  </si>
  <si>
    <t>14</t>
  </si>
  <si>
    <t>30</t>
  </si>
  <si>
    <t>17</t>
  </si>
  <si>
    <t>18</t>
  </si>
  <si>
    <t>19</t>
  </si>
  <si>
    <t>20</t>
  </si>
  <si>
    <t>Adminis-</t>
  </si>
  <si>
    <t>tration</t>
  </si>
  <si>
    <t>Mid-level</t>
  </si>
  <si>
    <t>Instructional</t>
  </si>
  <si>
    <t>and Wages</t>
  </si>
  <si>
    <t>Salaries</t>
  </si>
  <si>
    <t>Textbooks and</t>
  </si>
  <si>
    <t>Supplies</t>
  </si>
  <si>
    <t>Other</t>
  </si>
  <si>
    <t>Costs</t>
  </si>
  <si>
    <t>Special</t>
  </si>
  <si>
    <t>Education</t>
  </si>
  <si>
    <t>Student</t>
  </si>
  <si>
    <t>Pupil</t>
  </si>
  <si>
    <t>Personnel</t>
  </si>
  <si>
    <t>Services</t>
  </si>
  <si>
    <t>Health</t>
  </si>
  <si>
    <t>Transpor-</t>
  </si>
  <si>
    <t>tation</t>
  </si>
  <si>
    <t xml:space="preserve">Operation </t>
  </si>
  <si>
    <t>of Plant</t>
  </si>
  <si>
    <t>Mainte-</t>
  </si>
  <si>
    <t>nance</t>
  </si>
  <si>
    <t>Fixed</t>
  </si>
  <si>
    <t>Charges</t>
  </si>
  <si>
    <t>Community</t>
  </si>
  <si>
    <t>Capital</t>
  </si>
  <si>
    <t>Outlay</t>
  </si>
  <si>
    <t>Allegany</t>
  </si>
  <si>
    <t>Anne Arundel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</si>
  <si>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</si>
  <si>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</si>
  <si>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</si>
  <si>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</si>
  <si>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</si>
  <si>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</si>
  <si>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</si>
  <si>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</si>
  <si>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</si>
  <si>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</si>
  <si>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</si>
  <si>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</si>
  <si>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Mongtomery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</si>
  <si>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</si>
  <si>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</si>
  <si>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</si>
  <si>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</si>
  <si>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</si>
  <si>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</si>
  <si>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</si>
  <si>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</si>
  <si>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Baltimore City</t>
  </si>
  <si>
    <t>Total State</t>
  </si>
  <si>
    <t>Total</t>
  </si>
  <si>
    <t>Current</t>
  </si>
  <si>
    <t>Expenditures</t>
  </si>
  <si>
    <t>Total Current</t>
  </si>
  <si>
    <t>Cost</t>
  </si>
  <si>
    <t>Rank</t>
  </si>
  <si>
    <t>Fund</t>
  </si>
  <si>
    <t>State Share of</t>
  </si>
  <si>
    <t xml:space="preserve">Teachers' </t>
  </si>
  <si>
    <t>Retirement</t>
  </si>
  <si>
    <t>Including State</t>
  </si>
  <si>
    <t>Share of Teachers'</t>
  </si>
  <si>
    <t>Excluding State</t>
  </si>
  <si>
    <t>Including Student Transportation</t>
  </si>
  <si>
    <t>Excluding Student Transportation</t>
  </si>
  <si>
    <t>Cost per Pupil Belonging* for Current Expenses</t>
  </si>
  <si>
    <t>Cost per Public Elementary and Secondary Pupil Belonging for Current Expenses, Capital Outlay, and Debt Service</t>
  </si>
  <si>
    <t>Table 1</t>
  </si>
  <si>
    <t>Table 2</t>
  </si>
  <si>
    <t>Programs</t>
  </si>
  <si>
    <t>Transportation</t>
  </si>
  <si>
    <t>Current Expense Fund</t>
  </si>
  <si>
    <t>and Debt</t>
  </si>
  <si>
    <t>Table 3</t>
  </si>
  <si>
    <t>Total Cost</t>
  </si>
  <si>
    <t>per Pupil</t>
  </si>
  <si>
    <t>Maintenance</t>
  </si>
  <si>
    <t>NOTE:  Excludes expenditures for adult education, equipment, state share of teachers' retirement, interfund transfers, and outgoing transfers</t>
  </si>
  <si>
    <t>Table 9</t>
  </si>
  <si>
    <t>NOTE:  Percentages may not equal 100% due to rounding.</t>
  </si>
  <si>
    <t>Table 11</t>
  </si>
  <si>
    <t>Current Capital</t>
  </si>
  <si>
    <t>Table 4</t>
  </si>
  <si>
    <t>Instructional Expenditures</t>
  </si>
  <si>
    <t>Operation</t>
  </si>
  <si>
    <t>Local</t>
  </si>
  <si>
    <t>Agency</t>
  </si>
  <si>
    <t>Federal</t>
  </si>
  <si>
    <t>Table 5</t>
  </si>
  <si>
    <t>Table 6</t>
  </si>
  <si>
    <t>Table 7</t>
  </si>
  <si>
    <t>Total Supplies and Materials</t>
  </si>
  <si>
    <t>Textbooks</t>
  </si>
  <si>
    <t>Library Materials</t>
  </si>
  <si>
    <t>Table 1 (continued)</t>
  </si>
  <si>
    <t>Current Expense Fund (continued)</t>
  </si>
  <si>
    <t>Expense</t>
  </si>
  <si>
    <t>Debt Service Fund</t>
  </si>
  <si>
    <t>Administration</t>
  </si>
  <si>
    <t>Instruction</t>
  </si>
  <si>
    <t>Interest</t>
  </si>
  <si>
    <t>Principal</t>
  </si>
  <si>
    <t>*Interfund transfers and transfers between Maryland local education agencies are not shown on this table</t>
  </si>
  <si>
    <t>Table 10</t>
  </si>
  <si>
    <t>Average</t>
  </si>
  <si>
    <t>Daily</t>
  </si>
  <si>
    <t>Membership</t>
  </si>
  <si>
    <t>Attendance</t>
  </si>
  <si>
    <t>Full-time Equivalent Average Number Belonging and Average Daily Atttendance*</t>
  </si>
  <si>
    <t xml:space="preserve">  Grand</t>
  </si>
  <si>
    <t xml:space="preserve">     Regular</t>
  </si>
  <si>
    <t xml:space="preserve">  Total</t>
  </si>
  <si>
    <t xml:space="preserve">              costs, special education, student personnel services, health services,  operation of plant, maintenance of plant, and fixed charges;</t>
  </si>
  <si>
    <t xml:space="preserve"> Capital</t>
  </si>
  <si>
    <t xml:space="preserve"> Outlay</t>
  </si>
  <si>
    <t xml:space="preserve">  Outlay</t>
  </si>
  <si>
    <t xml:space="preserve">   Fixed</t>
  </si>
  <si>
    <t>Table 8</t>
  </si>
  <si>
    <r>
      <t>Service</t>
    </r>
    <r>
      <rPr>
        <sz val="10"/>
        <rFont val="WP TypographicSymbols"/>
        <family val="0"/>
      </rPr>
      <t>**</t>
    </r>
  </si>
  <si>
    <r>
      <t xml:space="preserve">** </t>
    </r>
    <r>
      <rPr>
        <sz val="10"/>
        <rFont val="Arial"/>
        <family val="2"/>
      </rPr>
      <t>Current Capital Outlay means expenditures of current funds which result in the acquisition of new fixed assets or additions to existing</t>
    </r>
  </si>
  <si>
    <t>Montgomery</t>
  </si>
  <si>
    <t>Debt Services</t>
  </si>
  <si>
    <t>Capital Outlay</t>
  </si>
  <si>
    <t>Equipment</t>
  </si>
  <si>
    <t>Outlay &amp; Debt Servicess</t>
  </si>
  <si>
    <t>Less Equipment</t>
  </si>
  <si>
    <t xml:space="preserve">              student transportation and state share of teachers' retirement are included in some columns </t>
  </si>
  <si>
    <t>Non-Federal</t>
  </si>
  <si>
    <t>** Fixed</t>
  </si>
  <si>
    <t>Textbooks and Instructional Supplies</t>
  </si>
  <si>
    <t>Library</t>
  </si>
  <si>
    <t xml:space="preserve">Textbooks </t>
  </si>
  <si>
    <t>Media and</t>
  </si>
  <si>
    <t>Supplies and</t>
  </si>
  <si>
    <t>and Supplies</t>
  </si>
  <si>
    <t xml:space="preserve"> Books</t>
  </si>
  <si>
    <t>Materials</t>
  </si>
  <si>
    <t>Text-</t>
  </si>
  <si>
    <t>books</t>
  </si>
  <si>
    <t>Books</t>
  </si>
  <si>
    <t>Special Education</t>
  </si>
  <si>
    <t>Supplies and Materials</t>
  </si>
  <si>
    <t>Library Media</t>
  </si>
  <si>
    <t>*State share of Teachers' retirement is included; equipment, outgoing transfers, and adult education are excluded.</t>
  </si>
  <si>
    <t>fixed assets; Debt Service expenditures include both principal and interest payments.</t>
  </si>
  <si>
    <t xml:space="preserve">Total </t>
  </si>
  <si>
    <t>Textbook</t>
  </si>
  <si>
    <t>LibraryMedia</t>
  </si>
  <si>
    <t>Other Supplies</t>
  </si>
  <si>
    <t>Materials Of Instruction</t>
  </si>
  <si>
    <t>Table 5a</t>
  </si>
  <si>
    <t>State Share of Teachers' Retirement</t>
  </si>
  <si>
    <t>*Half-time prekindergarten pupils are expressed in full-time equivalents in arriving at per pupil costs</t>
  </si>
  <si>
    <t>(Excludes State Share of Teachers' Retirement)</t>
  </si>
  <si>
    <t>Instruction**</t>
  </si>
  <si>
    <r>
      <t>**</t>
    </r>
    <r>
      <rPr>
        <sz val="10"/>
        <rFont val="WP TypographicSymbols"/>
        <family val="0"/>
      </rPr>
      <t xml:space="preserve"> </t>
    </r>
    <r>
      <rPr>
        <sz val="10"/>
        <rFont val="Arial"/>
        <family val="2"/>
      </rPr>
      <t>Includes Instructional Salaries and Wages, Textbooks and Instructional Supplies, and Other Instructional Costs</t>
    </r>
  </si>
  <si>
    <t>*Expenditures include equipment and outgoing transfers reported in each category.  Percentages may not equal 100% due to rounding.</t>
  </si>
  <si>
    <t>** Include textbooks, library materials and other instructional and special education supplies and materials. Exclude Adult Education expenditures.</t>
  </si>
  <si>
    <t>2008-2009</t>
  </si>
  <si>
    <t>Food Service Fund</t>
  </si>
  <si>
    <t>School Construction Fund</t>
  </si>
  <si>
    <t>From All Funds</t>
  </si>
  <si>
    <t>**</t>
  </si>
  <si>
    <t>2009-2010</t>
  </si>
  <si>
    <t>Maryland Public Schools:  2010 - 2011</t>
  </si>
  <si>
    <t>Cost per Pupil Attending* by Category:  Maryland Public Schools:  2010 - 2011</t>
  </si>
  <si>
    <t>Cost per Pupil Belonging* from Federal Funds:  Maryland Public Schools:  2010 - 2011</t>
  </si>
  <si>
    <t>Cost per Pupil Belonging* Excluding Federal Funds:  Maryland Public Schools:  2010- 2011</t>
  </si>
  <si>
    <t>2010-2011</t>
  </si>
  <si>
    <t>SFD Part 2 FY 2011 Table 4</t>
  </si>
  <si>
    <t>Instruction - Textbooks and Instructional Supplies FY 2011</t>
  </si>
  <si>
    <t>SFD Part 2 FY 2011  Table 4A</t>
  </si>
  <si>
    <t>Adult Education 2010-2011</t>
  </si>
  <si>
    <t>SFD Part 2 FY 2011 Table 5</t>
  </si>
  <si>
    <t>Instruction Less Adult Eduction FY 2011</t>
  </si>
  <si>
    <t>Percent Distribution of Current Expenses by Category*:  Maryland Public Schools:  2010 - 2011</t>
  </si>
  <si>
    <t>Percent Distribution of Day School Current Expenses:  Maryland Public Schools:  2010 - 2011</t>
  </si>
  <si>
    <t>Expenditures for All Purposes*:  Maryland Public Schools:  2010- 2011</t>
  </si>
  <si>
    <t xml:space="preserve">*Half-day prekindergarten pupils have been equated to full-time. </t>
  </si>
  <si>
    <t>Expenditures for All Purposes*:  Maryland Public Schools:  2010 - 2011</t>
  </si>
  <si>
    <t>Expenditures by Category* for Maryland Public Schools:  2010 - 2011</t>
  </si>
  <si>
    <t>Cost per Pupil Belonging* by Category:  Maryland Public Schools:  2010 - 2011</t>
  </si>
  <si>
    <r>
      <t xml:space="preserve">** </t>
    </r>
    <r>
      <rPr>
        <sz val="10"/>
        <rFont val="Arial"/>
        <family val="2"/>
      </rPr>
      <t>Excludes Adult Education, but includes State-paid for Teachers' Pension/Retirement.</t>
    </r>
  </si>
  <si>
    <t>Cost per Pupil Belonging* for Materials of Instruction **:  Maryland Public Schools:  2010 - 2011</t>
  </si>
  <si>
    <t>Expenditures* for Calculating Cost per Pupil Belonging from Federal Funds:  Maryland Public Schools:  2010 - 2011</t>
  </si>
  <si>
    <t>NOTE:  Includes expenditures for administration, instructional salaries and wages, textbooks and other instructional materials, other instructional</t>
  </si>
  <si>
    <t>**Excludes Debt Principal repayment and Student Activity Fund Expenditures</t>
  </si>
  <si>
    <t>Expenditures**</t>
  </si>
  <si>
    <t>* Excludes Food Service, Community Services, Capital Outlay, Adult Education, equipment, and transfers.</t>
  </si>
  <si>
    <t>*Excluded Adult Education, Equipment, all Transfers  but Federal Funds Indirect Cost Recovery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</si>
</sst>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"/>
    <numFmt numFmtId="167" formatCode="_(* #,##0.000_);_(* \(#,##0.000\);_(* &quot;-&quot;??_);_(@_)"/>
    <numFmt numFmtId="168" formatCode="0.0%"/>
    <numFmt numFmtId="169" formatCode="_(&quot;$&quot;* #,##0_);_(&quot;$&quot;* \(#,##0\);_(&quot;$&quot;* &quot;-&quot;??_);_(@_)"/>
    <numFmt numFmtId="170" formatCode="&quot;$&quot;#,##0"/>
    <numFmt numFmtId="171" formatCode="_(&quot;$&quot;* #,##0.000_);_(&quot;$&quot;* \(#,##0.000\);_(&quot;$&quot;* &quot;-&quot;??_);_(@_)"/>
    <numFmt numFmtId="172" formatCode="_(* #,##0.00000_);_(* \(#,##0.000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0"/>
      <name val="WP TypographicSymbols"/>
      <family val="0"/>
    </font>
    <font>
      <sz val="10"/>
      <name val="MS Sans Serif"/>
      <family val="2"/>
    </font>
    <font>
      <sz val="10"/>
      <name val="Old English Text MT"/>
      <family val="4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/>
      <bottom style="thin"/>
    </border>
    <border>
      <left/>
      <right/>
      <top style="double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double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44" fontId="0" fillId="0" borderId="0" xfId="44" applyFont="1" applyBorder="1" applyAlignment="1">
      <alignment/>
    </xf>
    <xf numFmtId="2" fontId="0" fillId="0" borderId="0" xfId="0" applyNumberFormat="1" applyAlignment="1">
      <alignment/>
    </xf>
    <xf numFmtId="165" fontId="0" fillId="0" borderId="0" xfId="42" applyNumberFormat="1" applyFont="1" applyBorder="1" applyAlignment="1">
      <alignment/>
    </xf>
    <xf numFmtId="165" fontId="0" fillId="0" borderId="12" xfId="42" applyNumberFormat="1" applyFont="1" applyBorder="1" applyAlignment="1">
      <alignment/>
    </xf>
    <xf numFmtId="165" fontId="0" fillId="0" borderId="0" xfId="42" applyNumberFormat="1" applyFont="1" applyAlignment="1">
      <alignment/>
    </xf>
    <xf numFmtId="165" fontId="0" fillId="0" borderId="11" xfId="42" applyNumberFormat="1" applyFont="1" applyBorder="1" applyAlignment="1">
      <alignment/>
    </xf>
    <xf numFmtId="165" fontId="0" fillId="0" borderId="0" xfId="42" applyNumberFormat="1" applyFont="1" applyBorder="1" applyAlignment="1">
      <alignment horizontal="center"/>
    </xf>
    <xf numFmtId="165" fontId="0" fillId="0" borderId="10" xfId="42" applyNumberFormat="1" applyFont="1" applyBorder="1" applyAlignment="1">
      <alignment/>
    </xf>
    <xf numFmtId="165" fontId="0" fillId="0" borderId="10" xfId="42" applyNumberFormat="1" applyFont="1" applyBorder="1" applyAlignment="1">
      <alignment horizontal="center"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43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0" borderId="11" xfId="42" applyNumberFormat="1" applyFont="1" applyBorder="1" applyAlignment="1">
      <alignment/>
    </xf>
    <xf numFmtId="164" fontId="0" fillId="0" borderId="0" xfId="42" applyNumberFormat="1" applyFont="1" applyBorder="1" applyAlignment="1">
      <alignment horizontal="center"/>
    </xf>
    <xf numFmtId="164" fontId="0" fillId="0" borderId="0" xfId="42" applyNumberFormat="1" applyFont="1" applyBorder="1" applyAlignment="1">
      <alignment/>
    </xf>
    <xf numFmtId="43" fontId="0" fillId="0" borderId="12" xfId="42" applyFont="1" applyBorder="1" applyAlignment="1">
      <alignment/>
    </xf>
    <xf numFmtId="43" fontId="0" fillId="0" borderId="12" xfId="42" applyNumberFormat="1" applyFont="1" applyBorder="1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4" fillId="0" borderId="10" xfId="0" applyFont="1" applyBorder="1" applyAlignment="1">
      <alignment horizontal="center"/>
    </xf>
    <xf numFmtId="44" fontId="0" fillId="0" borderId="0" xfId="44" applyFont="1" applyBorder="1" applyAlignment="1">
      <alignment horizontal="right"/>
    </xf>
    <xf numFmtId="43" fontId="0" fillId="0" borderId="0" xfId="42" applyNumberFormat="1" applyFont="1" applyBorder="1" applyAlignment="1">
      <alignment/>
    </xf>
    <xf numFmtId="164" fontId="0" fillId="0" borderId="10" xfId="42" applyNumberFormat="1" applyFont="1" applyBorder="1" applyAlignment="1">
      <alignment horizontal="center"/>
    </xf>
    <xf numFmtId="168" fontId="0" fillId="0" borderId="0" xfId="58" applyNumberFormat="1" applyFont="1" applyBorder="1" applyAlignment="1">
      <alignment/>
    </xf>
    <xf numFmtId="10" fontId="0" fillId="0" borderId="0" xfId="58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14" xfId="55" applyFont="1" applyFill="1" applyBorder="1" applyAlignment="1">
      <alignment horizontal="left" wrapText="1"/>
      <protection/>
    </xf>
    <xf numFmtId="7" fontId="0" fillId="0" borderId="0" xfId="44" applyNumberFormat="1" applyFont="1" applyAlignment="1">
      <alignment/>
    </xf>
    <xf numFmtId="43" fontId="0" fillId="0" borderId="12" xfId="42" applyFont="1" applyBorder="1" applyAlignment="1">
      <alignment horizontal="center"/>
    </xf>
    <xf numFmtId="43" fontId="0" fillId="0" borderId="0" xfId="42" applyFont="1" applyAlignment="1">
      <alignment horizontal="center"/>
    </xf>
    <xf numFmtId="7" fontId="0" fillId="0" borderId="0" xfId="42" applyNumberFormat="1" applyFont="1" applyAlignment="1">
      <alignment/>
    </xf>
    <xf numFmtId="43" fontId="0" fillId="0" borderId="11" xfId="42" applyFont="1" applyBorder="1" applyAlignment="1">
      <alignment/>
    </xf>
    <xf numFmtId="165" fontId="6" fillId="0" borderId="0" xfId="42" applyNumberFormat="1" applyFont="1" applyAlignment="1">
      <alignment/>
    </xf>
    <xf numFmtId="165" fontId="5" fillId="0" borderId="0" xfId="42" applyNumberFormat="1" applyFont="1" applyAlignment="1">
      <alignment/>
    </xf>
    <xf numFmtId="166" fontId="0" fillId="0" borderId="0" xfId="44" applyNumberFormat="1" applyFont="1" applyAlignment="1">
      <alignment/>
    </xf>
    <xf numFmtId="165" fontId="0" fillId="0" borderId="0" xfId="42" applyNumberFormat="1" applyFont="1" applyAlignment="1">
      <alignment horizontal="center"/>
    </xf>
    <xf numFmtId="169" fontId="0" fillId="0" borderId="0" xfId="44" applyNumberFormat="1" applyFont="1" applyAlignment="1">
      <alignment/>
    </xf>
    <xf numFmtId="166" fontId="0" fillId="0" borderId="0" xfId="44" applyNumberFormat="1" applyFont="1" applyBorder="1" applyAlignment="1">
      <alignment horizontal="center"/>
    </xf>
    <xf numFmtId="43" fontId="0" fillId="0" borderId="0" xfId="42" applyFont="1" applyBorder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Border="1" applyAlignment="1">
      <alignment horizontal="left" indent="1"/>
    </xf>
    <xf numFmtId="0" fontId="0" fillId="0" borderId="0" xfId="0" applyAlignment="1">
      <alignment horizontal="left" indent="3"/>
    </xf>
    <xf numFmtId="166" fontId="0" fillId="0" borderId="0" xfId="42" applyNumberFormat="1" applyFont="1" applyBorder="1" applyAlignment="1">
      <alignment/>
    </xf>
    <xf numFmtId="166" fontId="0" fillId="0" borderId="0" xfId="0" applyNumberFormat="1" applyAlignment="1">
      <alignment/>
    </xf>
    <xf numFmtId="166" fontId="0" fillId="0" borderId="0" xfId="42" applyNumberFormat="1" applyFont="1" applyAlignment="1">
      <alignment/>
    </xf>
    <xf numFmtId="170" fontId="0" fillId="0" borderId="0" xfId="42" applyNumberFormat="1" applyFont="1" applyAlignment="1">
      <alignment/>
    </xf>
    <xf numFmtId="7" fontId="0" fillId="0" borderId="0" xfId="44" applyNumberFormat="1" applyFont="1" applyBorder="1" applyAlignment="1">
      <alignment horizontal="right"/>
    </xf>
    <xf numFmtId="7" fontId="0" fillId="0" borderId="0" xfId="44" applyNumberFormat="1" applyFont="1" applyAlignment="1">
      <alignment horizontal="right"/>
    </xf>
    <xf numFmtId="0" fontId="0" fillId="0" borderId="10" xfId="0" applyBorder="1" applyAlignment="1">
      <alignment horizontal="left" indent="4"/>
    </xf>
    <xf numFmtId="0" fontId="0" fillId="0" borderId="0" xfId="0" applyBorder="1" applyAlignment="1">
      <alignment horizontal="left" indent="3"/>
    </xf>
    <xf numFmtId="44" fontId="0" fillId="0" borderId="0" xfId="44" applyFont="1" applyBorder="1" applyAlignment="1">
      <alignment horizontal="left"/>
    </xf>
    <xf numFmtId="49" fontId="0" fillId="0" borderId="0" xfId="44" applyNumberFormat="1" applyFont="1" applyBorder="1" applyAlignment="1">
      <alignment horizontal="left"/>
    </xf>
    <xf numFmtId="49" fontId="0" fillId="0" borderId="0" xfId="44" applyNumberFormat="1" applyFont="1" applyBorder="1" applyAlignment="1">
      <alignment/>
    </xf>
    <xf numFmtId="49" fontId="0" fillId="0" borderId="0" xfId="42" applyNumberFormat="1" applyFont="1" applyBorder="1" applyAlignment="1">
      <alignment/>
    </xf>
    <xf numFmtId="49" fontId="0" fillId="0" borderId="12" xfId="42" applyNumberFormat="1" applyFont="1" applyBorder="1" applyAlignment="1">
      <alignment/>
    </xf>
    <xf numFmtId="167" fontId="0" fillId="0" borderId="0" xfId="42" applyNumberFormat="1" applyFont="1" applyBorder="1" applyAlignment="1">
      <alignment horizontal="right"/>
    </xf>
    <xf numFmtId="167" fontId="0" fillId="0" borderId="0" xfId="42" applyNumberFormat="1" applyFont="1" applyBorder="1" applyAlignment="1">
      <alignment horizontal="left"/>
    </xf>
    <xf numFmtId="43" fontId="0" fillId="0" borderId="0" xfId="42" applyFont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42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43" fontId="0" fillId="0" borderId="15" xfId="42" applyFont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1" fontId="6" fillId="0" borderId="0" xfId="0" applyNumberFormat="1" applyFont="1" applyFill="1" applyBorder="1" applyAlignment="1">
      <alignment/>
    </xf>
    <xf numFmtId="164" fontId="0" fillId="0" borderId="0" xfId="42" applyNumberFormat="1" applyFont="1" applyAlignment="1">
      <alignment horizontal="right"/>
    </xf>
    <xf numFmtId="165" fontId="0" fillId="0" borderId="0" xfId="42" applyNumberFormat="1" applyFont="1" applyAlignment="1">
      <alignment/>
    </xf>
    <xf numFmtId="165" fontId="0" fillId="0" borderId="12" xfId="42" applyNumberFormat="1" applyFont="1" applyBorder="1" applyAlignment="1">
      <alignment/>
    </xf>
    <xf numFmtId="165" fontId="0" fillId="0" borderId="16" xfId="42" applyNumberFormat="1" applyFont="1" applyBorder="1" applyAlignment="1">
      <alignment horizontal="center"/>
    </xf>
    <xf numFmtId="165" fontId="0" fillId="0" borderId="17" xfId="42" applyNumberFormat="1" applyFont="1" applyBorder="1" applyAlignment="1">
      <alignment/>
    </xf>
    <xf numFmtId="165" fontId="0" fillId="0" borderId="18" xfId="42" applyNumberFormat="1" applyFont="1" applyBorder="1" applyAlignment="1">
      <alignment horizontal="center"/>
    </xf>
    <xf numFmtId="165" fontId="0" fillId="0" borderId="19" xfId="42" applyNumberFormat="1" applyFont="1" applyBorder="1" applyAlignment="1">
      <alignment horizontal="center"/>
    </xf>
    <xf numFmtId="165" fontId="0" fillId="0" borderId="20" xfId="42" applyNumberFormat="1" applyFont="1" applyBorder="1" applyAlignment="1">
      <alignment horizontal="center"/>
    </xf>
    <xf numFmtId="0" fontId="0" fillId="0" borderId="0" xfId="0" applyFill="1" applyBorder="1" applyAlignment="1">
      <alignment horizontal="left" indent="3"/>
    </xf>
    <xf numFmtId="0" fontId="0" fillId="0" borderId="10" xfId="0" applyFill="1" applyBorder="1" applyAlignment="1">
      <alignment horizontal="left" indent="3"/>
    </xf>
    <xf numFmtId="7" fontId="0" fillId="0" borderId="0" xfId="44" applyNumberFormat="1" applyFont="1" applyFill="1" applyAlignment="1">
      <alignment horizontal="right"/>
    </xf>
    <xf numFmtId="43" fontId="0" fillId="0" borderId="0" xfId="42" applyNumberFormat="1" applyFont="1" applyFill="1" applyAlignment="1">
      <alignment/>
    </xf>
    <xf numFmtId="43" fontId="0" fillId="0" borderId="12" xfId="42" applyNumberFormat="1" applyFont="1" applyFill="1" applyBorder="1" applyAlignment="1">
      <alignment/>
    </xf>
    <xf numFmtId="43" fontId="0" fillId="0" borderId="0" xfId="42" applyAlignment="1">
      <alignment horizontal="center"/>
    </xf>
    <xf numFmtId="43" fontId="0" fillId="0" borderId="0" xfId="42" applyFont="1" applyAlignment="1">
      <alignment horizontal="center"/>
    </xf>
    <xf numFmtId="43" fontId="0" fillId="0" borderId="0" xfId="42" applyAlignment="1">
      <alignment/>
    </xf>
    <xf numFmtId="43" fontId="0" fillId="0" borderId="11" xfId="42" applyBorder="1" applyAlignment="1">
      <alignment/>
    </xf>
    <xf numFmtId="43" fontId="0" fillId="0" borderId="12" xfId="42" applyFont="1" applyBorder="1" applyAlignment="1">
      <alignment horizontal="center"/>
    </xf>
    <xf numFmtId="49" fontId="0" fillId="0" borderId="0" xfId="44" applyNumberFormat="1" applyBorder="1" applyAlignment="1">
      <alignment/>
    </xf>
    <xf numFmtId="7" fontId="0" fillId="0" borderId="0" xfId="42" applyNumberFormat="1" applyAlignment="1">
      <alignment/>
    </xf>
    <xf numFmtId="165" fontId="0" fillId="0" borderId="0" xfId="42" applyNumberFormat="1" applyFont="1" applyBorder="1" applyAlignment="1">
      <alignment/>
    </xf>
    <xf numFmtId="43" fontId="0" fillId="0" borderId="12" xfId="42" applyBorder="1" applyAlignment="1">
      <alignment/>
    </xf>
    <xf numFmtId="44" fontId="0" fillId="0" borderId="0" xfId="44" applyAlignment="1">
      <alignment/>
    </xf>
    <xf numFmtId="165" fontId="0" fillId="0" borderId="0" xfId="42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7" fontId="0" fillId="0" borderId="0" xfId="44" applyNumberFormat="1" applyFont="1" applyAlignment="1">
      <alignment horizontal="center" vertical="center"/>
    </xf>
    <xf numFmtId="166" fontId="0" fillId="0" borderId="0" xfId="44" applyNumberFormat="1" applyFont="1" applyAlignment="1">
      <alignment horizontal="center"/>
    </xf>
    <xf numFmtId="39" fontId="0" fillId="0" borderId="0" xfId="42" applyNumberFormat="1" applyFont="1" applyAlignment="1">
      <alignment horizontal="center" vertical="center"/>
    </xf>
    <xf numFmtId="39" fontId="0" fillId="0" borderId="12" xfId="42" applyNumberFormat="1" applyFont="1" applyBorder="1" applyAlignment="1">
      <alignment horizontal="center" vertical="center"/>
    </xf>
    <xf numFmtId="165" fontId="0" fillId="0" borderId="0" xfId="42" applyNumberFormat="1" applyFont="1" applyBorder="1" applyAlignment="1">
      <alignment/>
    </xf>
    <xf numFmtId="165" fontId="0" fillId="0" borderId="0" xfId="42" applyNumberFormat="1" applyFont="1" applyFill="1" applyAlignment="1">
      <alignment/>
    </xf>
    <xf numFmtId="165" fontId="0" fillId="0" borderId="0" xfId="42" applyNumberFormat="1" applyFont="1" applyFill="1" applyBorder="1" applyAlignment="1">
      <alignment/>
    </xf>
    <xf numFmtId="165" fontId="0" fillId="0" borderId="12" xfId="42" applyNumberFormat="1" applyFont="1" applyFill="1" applyBorder="1" applyAlignment="1">
      <alignment/>
    </xf>
    <xf numFmtId="0" fontId="0" fillId="0" borderId="21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165" fontId="0" fillId="0" borderId="0" xfId="42" applyNumberFormat="1" applyFont="1" applyAlignment="1">
      <alignment horizontal="center"/>
    </xf>
    <xf numFmtId="165" fontId="0" fillId="0" borderId="10" xfId="42" applyNumberFormat="1" applyFont="1" applyBorder="1" applyAlignment="1">
      <alignment horizontal="center"/>
    </xf>
    <xf numFmtId="165" fontId="0" fillId="0" borderId="10" xfId="42" applyNumberFormat="1" applyFont="1" applyBorder="1" applyAlignment="1">
      <alignment horizontal="left" indent="2"/>
    </xf>
    <xf numFmtId="165" fontId="6" fillId="0" borderId="10" xfId="42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7" fillId="0" borderId="0" xfId="0" applyFont="1" applyBorder="1" applyAlignment="1">
      <alignment/>
    </xf>
    <xf numFmtId="43" fontId="0" fillId="0" borderId="12" xfId="0" applyNumberFormat="1" applyBorder="1" applyAlignment="1">
      <alignment horizontal="center"/>
    </xf>
    <xf numFmtId="0" fontId="0" fillId="0" borderId="0" xfId="42" applyNumberFormat="1" applyFont="1" applyBorder="1" applyAlignment="1">
      <alignment horizontal="left"/>
    </xf>
    <xf numFmtId="0" fontId="0" fillId="0" borderId="0" xfId="42" applyNumberFormat="1" applyFont="1" applyBorder="1" applyAlignment="1">
      <alignment/>
    </xf>
    <xf numFmtId="164" fontId="0" fillId="0" borderId="0" xfId="42" applyNumberFormat="1" applyFont="1" applyFill="1" applyAlignment="1">
      <alignment/>
    </xf>
    <xf numFmtId="165" fontId="0" fillId="0" borderId="0" xfId="42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165" fontId="0" fillId="0" borderId="22" xfId="42" applyNumberFormat="1" applyFont="1" applyBorder="1" applyAlignment="1">
      <alignment horizontal="center"/>
    </xf>
    <xf numFmtId="17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5" fontId="6" fillId="0" borderId="0" xfId="42" applyNumberFormat="1" applyFont="1" applyBorder="1" applyAlignment="1">
      <alignment horizontal="center"/>
    </xf>
    <xf numFmtId="169" fontId="0" fillId="0" borderId="0" xfId="44" applyNumberFormat="1" applyFont="1" applyFill="1" applyBorder="1" applyAlignment="1">
      <alignment/>
    </xf>
    <xf numFmtId="165" fontId="0" fillId="0" borderId="0" xfId="42" applyNumberFormat="1" applyFont="1" applyFill="1" applyAlignment="1" applyProtection="1">
      <alignment/>
      <protection locked="0"/>
    </xf>
    <xf numFmtId="165" fontId="0" fillId="0" borderId="0" xfId="42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12" xfId="0" applyNumberFormat="1" applyBorder="1" applyAlignment="1">
      <alignment horizontal="center"/>
    </xf>
    <xf numFmtId="4" fontId="0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4" fontId="8" fillId="0" borderId="14" xfId="55" applyNumberFormat="1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43" fontId="0" fillId="0" borderId="12" xfId="42" applyBorder="1" applyAlignment="1">
      <alignment horizontal="center"/>
    </xf>
    <xf numFmtId="165" fontId="6" fillId="0" borderId="0" xfId="42" applyNumberFormat="1" applyFont="1" applyBorder="1" applyAlignment="1">
      <alignment/>
    </xf>
    <xf numFmtId="44" fontId="0" fillId="0" borderId="0" xfId="44" applyFont="1" applyAlignment="1">
      <alignment horizontal="center"/>
    </xf>
    <xf numFmtId="42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0" fontId="6" fillId="0" borderId="0" xfId="0" applyFont="1" applyAlignment="1">
      <alignment/>
    </xf>
    <xf numFmtId="165" fontId="0" fillId="0" borderId="10" xfId="42" applyNumberFormat="1" applyFont="1" applyFill="1" applyBorder="1" applyAlignment="1">
      <alignment/>
    </xf>
    <xf numFmtId="165" fontId="6" fillId="0" borderId="0" xfId="42" applyNumberFormat="1" applyFont="1" applyFill="1" applyBorder="1" applyAlignment="1">
      <alignment/>
    </xf>
    <xf numFmtId="165" fontId="0" fillId="0" borderId="12" xfId="42" applyNumberFormat="1" applyFont="1" applyFill="1" applyBorder="1" applyAlignment="1" applyProtection="1">
      <alignment/>
      <protection locked="0"/>
    </xf>
    <xf numFmtId="165" fontId="0" fillId="0" borderId="0" xfId="42" applyNumberFormat="1" applyFont="1" applyAlignment="1">
      <alignment/>
    </xf>
    <xf numFmtId="172" fontId="0" fillId="0" borderId="0" xfId="42" applyNumberFormat="1" applyFont="1" applyAlignment="1">
      <alignment/>
    </xf>
    <xf numFmtId="165" fontId="0" fillId="0" borderId="11" xfId="42" applyNumberFormat="1" applyFont="1" applyBorder="1" applyAlignment="1">
      <alignment/>
    </xf>
    <xf numFmtId="165" fontId="0" fillId="0" borderId="0" xfId="42" applyNumberFormat="1" applyFont="1" applyBorder="1" applyAlignment="1">
      <alignment horizontal="center"/>
    </xf>
    <xf numFmtId="165" fontId="0" fillId="0" borderId="0" xfId="42" applyNumberFormat="1" applyFont="1" applyBorder="1" applyAlignment="1">
      <alignment horizontal="left"/>
    </xf>
    <xf numFmtId="165" fontId="0" fillId="0" borderId="0" xfId="42" applyNumberFormat="1" applyFont="1" applyAlignment="1">
      <alignment horizontal="center"/>
    </xf>
    <xf numFmtId="165" fontId="0" fillId="0" borderId="0" xfId="42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165" fontId="0" fillId="0" borderId="10" xfId="42" applyNumberFormat="1" applyFont="1" applyBorder="1" applyAlignment="1">
      <alignment horizontal="center"/>
    </xf>
    <xf numFmtId="165" fontId="0" fillId="0" borderId="10" xfId="42" applyNumberFormat="1" applyFont="1" applyBorder="1" applyAlignment="1">
      <alignment horizontal="center" vertical="center"/>
    </xf>
    <xf numFmtId="165" fontId="0" fillId="0" borderId="10" xfId="42" applyNumberFormat="1" applyFont="1" applyBorder="1" applyAlignment="1">
      <alignment horizontal="left"/>
    </xf>
    <xf numFmtId="169" fontId="0" fillId="0" borderId="0" xfId="44" applyNumberFormat="1" applyFont="1" applyBorder="1" applyAlignment="1">
      <alignment horizontal="right"/>
    </xf>
    <xf numFmtId="169" fontId="0" fillId="0" borderId="0" xfId="44" applyNumberFormat="1" applyFont="1" applyBorder="1" applyAlignment="1">
      <alignment horizontal="left"/>
    </xf>
    <xf numFmtId="165" fontId="0" fillId="0" borderId="0" xfId="42" applyNumberFormat="1" applyFont="1" applyFill="1" applyBorder="1" applyAlignment="1">
      <alignment/>
    </xf>
    <xf numFmtId="165" fontId="0" fillId="0" borderId="0" xfId="42" applyNumberFormat="1" applyFont="1" applyFill="1" applyAlignment="1">
      <alignment/>
    </xf>
    <xf numFmtId="165" fontId="0" fillId="0" borderId="0" xfId="42" applyNumberFormat="1" applyFont="1" applyFill="1" applyBorder="1" applyAlignment="1">
      <alignment horizontal="left"/>
    </xf>
    <xf numFmtId="165" fontId="0" fillId="0" borderId="12" xfId="42" applyNumberFormat="1" applyFont="1" applyBorder="1" applyAlignment="1">
      <alignment/>
    </xf>
    <xf numFmtId="165" fontId="0" fillId="0" borderId="12" xfId="42" applyNumberFormat="1" applyFont="1" applyBorder="1" applyAlignment="1">
      <alignment horizontal="left"/>
    </xf>
    <xf numFmtId="165" fontId="0" fillId="0" borderId="0" xfId="42" applyNumberFormat="1" applyFont="1" applyAlignment="1">
      <alignment horizontal="left"/>
    </xf>
    <xf numFmtId="165" fontId="0" fillId="0" borderId="0" xfId="42" applyNumberFormat="1" applyFont="1" applyBorder="1" applyAlignment="1">
      <alignment horizontal="center" vertical="center" wrapText="1"/>
    </xf>
    <xf numFmtId="4" fontId="8" fillId="0" borderId="0" xfId="55" applyNumberFormat="1" applyFont="1" applyFill="1" applyBorder="1" applyAlignment="1">
      <alignment horizontal="right" wrapText="1"/>
      <protection/>
    </xf>
    <xf numFmtId="0" fontId="2" fillId="0" borderId="0" xfId="55" applyFont="1" applyFill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7" fontId="0" fillId="0" borderId="0" xfId="44" applyNumberFormat="1" applyFont="1" applyAlignment="1">
      <alignment horizontal="center" vertical="center"/>
    </xf>
    <xf numFmtId="166" fontId="0" fillId="0" borderId="0" xfId="44" applyNumberFormat="1" applyFont="1" applyBorder="1" applyAlignment="1">
      <alignment horizontal="center"/>
    </xf>
    <xf numFmtId="166" fontId="0" fillId="0" borderId="0" xfId="44" applyNumberFormat="1" applyFont="1" applyAlignment="1">
      <alignment horizontal="center"/>
    </xf>
    <xf numFmtId="166" fontId="0" fillId="0" borderId="0" xfId="44" applyNumberFormat="1" applyFont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39" fontId="0" fillId="0" borderId="0" xfId="42" applyNumberFormat="1" applyFont="1" applyAlignment="1">
      <alignment horizontal="center" vertical="center"/>
    </xf>
    <xf numFmtId="3" fontId="0" fillId="0" borderId="0" xfId="0" applyNumberFormat="1" applyFont="1" applyBorder="1" applyAlignment="1">
      <alignment horizontal="center"/>
    </xf>
    <xf numFmtId="2" fontId="0" fillId="0" borderId="0" xfId="44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39" fontId="0" fillId="0" borderId="12" xfId="42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/>
    </xf>
    <xf numFmtId="2" fontId="0" fillId="0" borderId="12" xfId="44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/>
    </xf>
    <xf numFmtId="43" fontId="0" fillId="0" borderId="12" xfId="42" applyBorder="1" applyAlignment="1">
      <alignment horizontal="center"/>
    </xf>
    <xf numFmtId="43" fontId="0" fillId="0" borderId="0" xfId="42" applyAlignment="1">
      <alignment horizontal="center"/>
    </xf>
    <xf numFmtId="43" fontId="0" fillId="0" borderId="23" xfId="42" applyBorder="1" applyAlignment="1">
      <alignment horizontal="center"/>
    </xf>
    <xf numFmtId="43" fontId="43" fillId="0" borderId="0" xfId="0" applyNumberFormat="1" applyFont="1" applyAlignment="1" applyProtection="1">
      <alignment/>
      <protection locked="0"/>
    </xf>
    <xf numFmtId="43" fontId="43" fillId="0" borderId="0" xfId="42" applyFont="1" applyAlignment="1" applyProtection="1">
      <alignment/>
      <protection locked="0"/>
    </xf>
    <xf numFmtId="43" fontId="43" fillId="0" borderId="12" xfId="0" applyNumberFormat="1" applyFont="1" applyBorder="1" applyAlignment="1" applyProtection="1">
      <alignment/>
      <protection locked="0"/>
    </xf>
    <xf numFmtId="43" fontId="43" fillId="0" borderId="0" xfId="42" applyFont="1" applyAlignment="1">
      <alignment/>
    </xf>
    <xf numFmtId="43" fontId="43" fillId="0" borderId="12" xfId="42" applyFont="1" applyBorder="1" applyAlignment="1">
      <alignment/>
    </xf>
    <xf numFmtId="43" fontId="43" fillId="0" borderId="0" xfId="0" applyNumberFormat="1" applyFont="1" applyBorder="1" applyAlignment="1" applyProtection="1">
      <alignment/>
      <protection locked="0"/>
    </xf>
    <xf numFmtId="165" fontId="43" fillId="0" borderId="0" xfId="0" applyNumberFormat="1" applyFont="1" applyAlignment="1" applyProtection="1">
      <alignment/>
      <protection locked="0"/>
    </xf>
    <xf numFmtId="43" fontId="44" fillId="0" borderId="0" xfId="0" applyNumberFormat="1" applyFont="1" applyAlignment="1" applyProtection="1">
      <alignment/>
      <protection locked="0"/>
    </xf>
    <xf numFmtId="43" fontId="0" fillId="0" borderId="0" xfId="0" applyNumberFormat="1" applyBorder="1" applyAlignment="1">
      <alignment/>
    </xf>
    <xf numFmtId="41" fontId="6" fillId="0" borderId="12" xfId="0" applyNumberFormat="1" applyFont="1" applyFill="1" applyBorder="1" applyAlignment="1">
      <alignment/>
    </xf>
    <xf numFmtId="43" fontId="0" fillId="0" borderId="0" xfId="42" applyFont="1" applyAlignment="1">
      <alignment horizontal="center" vertical="center"/>
    </xf>
    <xf numFmtId="43" fontId="0" fillId="0" borderId="0" xfId="42" applyAlignment="1">
      <alignment horizontal="center" vertical="center"/>
    </xf>
    <xf numFmtId="43" fontId="0" fillId="0" borderId="0" xfId="42" applyFont="1" applyAlignment="1">
      <alignment horizontal="center" vertical="center"/>
    </xf>
    <xf numFmtId="43" fontId="0" fillId="0" borderId="0" xfId="42" applyAlignment="1">
      <alignment/>
    </xf>
    <xf numFmtId="43" fontId="0" fillId="0" borderId="0" xfId="42" applyAlignment="1">
      <alignment horizontal="left" vertical="center" shrinkToFit="1"/>
    </xf>
    <xf numFmtId="43" fontId="43" fillId="0" borderId="0" xfId="42" applyNumberFormat="1" applyFont="1" applyAlignment="1" applyProtection="1">
      <alignment/>
      <protection locked="0"/>
    </xf>
    <xf numFmtId="43" fontId="43" fillId="0" borderId="0" xfId="42" applyNumberFormat="1" applyFont="1" applyBorder="1" applyAlignment="1" applyProtection="1">
      <alignment/>
      <protection locked="0"/>
    </xf>
    <xf numFmtId="43" fontId="43" fillId="0" borderId="12" xfId="42" applyNumberFormat="1" applyFont="1" applyBorder="1" applyAlignment="1" applyProtection="1">
      <alignment/>
      <protection locked="0"/>
    </xf>
    <xf numFmtId="170" fontId="0" fillId="0" borderId="0" xfId="44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49" fontId="0" fillId="0" borderId="0" xfId="42" applyNumberFormat="1" applyFont="1" applyAlignment="1">
      <alignment/>
    </xf>
    <xf numFmtId="10" fontId="0" fillId="0" borderId="0" xfId="44" applyNumberFormat="1" applyFont="1" applyAlignment="1">
      <alignment/>
    </xf>
    <xf numFmtId="43" fontId="0" fillId="0" borderId="0" xfId="44" applyNumberFormat="1" applyFont="1" applyAlignment="1">
      <alignment/>
    </xf>
    <xf numFmtId="165" fontId="0" fillId="0" borderId="0" xfId="42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 horizontal="center"/>
    </xf>
    <xf numFmtId="43" fontId="0" fillId="0" borderId="23" xfId="42" applyFont="1" applyBorder="1" applyAlignment="1">
      <alignment horizontal="center"/>
    </xf>
    <xf numFmtId="165" fontId="0" fillId="0" borderId="12" xfId="42" applyNumberFormat="1" applyFont="1" applyBorder="1" applyAlignment="1">
      <alignment horizontal="center"/>
    </xf>
    <xf numFmtId="165" fontId="0" fillId="0" borderId="12" xfId="42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10" xfId="42" applyNumberFormat="1" applyFont="1" applyFill="1" applyBorder="1" applyAlignment="1">
      <alignment horizontal="center"/>
    </xf>
    <xf numFmtId="165" fontId="0" fillId="0" borderId="0" xfId="42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42" applyNumberFormat="1" applyFont="1" applyBorder="1" applyAlignment="1">
      <alignment horizontal="center"/>
    </xf>
    <xf numFmtId="165" fontId="0" fillId="0" borderId="0" xfId="42" applyNumberFormat="1" applyFont="1" applyBorder="1" applyAlignment="1">
      <alignment horizontal="center"/>
    </xf>
    <xf numFmtId="165" fontId="0" fillId="0" borderId="24" xfId="42" applyNumberFormat="1" applyFont="1" applyBorder="1" applyAlignment="1">
      <alignment horizontal="center"/>
    </xf>
    <xf numFmtId="165" fontId="0" fillId="0" borderId="25" xfId="42" applyNumberFormat="1" applyFont="1" applyBorder="1" applyAlignment="1">
      <alignment horizontal="center"/>
    </xf>
    <xf numFmtId="165" fontId="0" fillId="0" borderId="0" xfId="42" applyNumberFormat="1" applyFont="1" applyAlignment="1">
      <alignment horizontal="center"/>
    </xf>
    <xf numFmtId="165" fontId="0" fillId="0" borderId="13" xfId="42" applyNumberFormat="1" applyFont="1" applyBorder="1" applyAlignment="1">
      <alignment horizontal="center" wrapText="1"/>
    </xf>
    <xf numFmtId="165" fontId="0" fillId="0" borderId="0" xfId="42" applyNumberFormat="1" applyFont="1" applyBorder="1" applyAlignment="1">
      <alignment horizontal="center" wrapText="1"/>
    </xf>
    <xf numFmtId="165" fontId="0" fillId="0" borderId="10" xfId="42" applyNumberFormat="1" applyFont="1" applyBorder="1" applyAlignment="1">
      <alignment horizontal="center" wrapText="1"/>
    </xf>
    <xf numFmtId="165" fontId="0" fillId="0" borderId="13" xfId="42" applyNumberFormat="1" applyFont="1" applyBorder="1" applyAlignment="1">
      <alignment horizontal="center" vertical="center" wrapText="1"/>
    </xf>
    <xf numFmtId="165" fontId="0" fillId="0" borderId="0" xfId="42" applyNumberFormat="1" applyFont="1" applyBorder="1" applyAlignment="1">
      <alignment horizontal="center" vertical="center" wrapText="1"/>
    </xf>
    <xf numFmtId="165" fontId="0" fillId="0" borderId="12" xfId="42" applyNumberFormat="1" applyFont="1" applyBorder="1" applyAlignment="1">
      <alignment horizontal="center" vertical="center" wrapText="1"/>
    </xf>
    <xf numFmtId="43" fontId="0" fillId="0" borderId="0" xfId="42" applyFont="1" applyAlignment="1">
      <alignment horizontal="center" vertical="center"/>
    </xf>
    <xf numFmtId="43" fontId="0" fillId="0" borderId="12" xfId="42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xpwre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14.140625" style="0" bestFit="1" customWidth="1"/>
    <col min="2" max="2" width="14.140625" style="0" customWidth="1"/>
    <col min="3" max="3" width="14.00390625" style="0" customWidth="1"/>
    <col min="4" max="4" width="17.57421875" style="0" customWidth="1"/>
    <col min="5" max="5" width="14.7109375" style="0" customWidth="1"/>
    <col min="6" max="6" width="5.140625" style="0" customWidth="1"/>
    <col min="7" max="7" width="15.8515625" style="0" customWidth="1"/>
    <col min="8" max="8" width="4.8515625" style="0" customWidth="1"/>
    <col min="9" max="9" width="13.57421875" style="0" customWidth="1"/>
    <col min="10" max="10" width="9.28125" style="0" bestFit="1" customWidth="1"/>
  </cols>
  <sheetData>
    <row r="1" spans="1:9" ht="12.75">
      <c r="A1" s="233" t="s">
        <v>94</v>
      </c>
      <c r="B1" s="233"/>
      <c r="C1" s="233"/>
      <c r="D1" s="233"/>
      <c r="E1" s="233"/>
      <c r="F1" s="233"/>
      <c r="G1" s="233"/>
      <c r="H1" s="233"/>
      <c r="I1" s="233"/>
    </row>
    <row r="2" spans="1:9" ht="12.75">
      <c r="A2" s="30"/>
      <c r="B2" s="30"/>
      <c r="C2" s="30"/>
      <c r="D2" s="30"/>
      <c r="E2" s="30"/>
      <c r="F2" s="30"/>
      <c r="G2" s="30"/>
      <c r="H2" s="30"/>
      <c r="I2" s="30"/>
    </row>
    <row r="3" spans="1:9" ht="12.75">
      <c r="A3" s="233" t="s">
        <v>93</v>
      </c>
      <c r="B3" s="233"/>
      <c r="C3" s="233"/>
      <c r="D3" s="233"/>
      <c r="E3" s="233"/>
      <c r="F3" s="233"/>
      <c r="G3" s="233"/>
      <c r="H3" s="233"/>
      <c r="I3" s="233"/>
    </row>
    <row r="4" spans="1:9" ht="12.75">
      <c r="A4" s="234" t="s">
        <v>191</v>
      </c>
      <c r="B4" s="235"/>
      <c r="C4" s="235"/>
      <c r="D4" s="235"/>
      <c r="E4" s="235"/>
      <c r="F4" s="235"/>
      <c r="G4" s="235"/>
      <c r="H4" s="235"/>
      <c r="I4" s="235"/>
    </row>
    <row r="5" spans="1:9" ht="13.5" thickBot="1">
      <c r="A5" s="5"/>
      <c r="B5" s="5"/>
      <c r="C5" s="5"/>
      <c r="D5" s="5"/>
      <c r="E5" s="5"/>
      <c r="F5" s="5"/>
      <c r="G5" s="5"/>
      <c r="H5" s="5"/>
      <c r="I5" s="5"/>
    </row>
    <row r="6" spans="1:9" ht="15" customHeight="1" thickTop="1">
      <c r="A6" s="3"/>
      <c r="B6" s="3"/>
      <c r="C6" s="236" t="s">
        <v>98</v>
      </c>
      <c r="D6" s="236"/>
      <c r="E6" s="236"/>
      <c r="F6" s="236"/>
      <c r="G6" s="236"/>
      <c r="H6" s="6"/>
      <c r="I6" s="98" t="s">
        <v>140</v>
      </c>
    </row>
    <row r="7" spans="1:9" ht="12.75">
      <c r="A7" s="3" t="s">
        <v>112</v>
      </c>
      <c r="B7" s="3"/>
      <c r="C7" s="6"/>
      <c r="D7" s="3"/>
      <c r="E7" s="3"/>
      <c r="F7" s="3"/>
      <c r="G7" s="230" t="s">
        <v>178</v>
      </c>
      <c r="H7" s="6"/>
      <c r="I7" s="98" t="s">
        <v>141</v>
      </c>
    </row>
    <row r="8" spans="1:9" ht="12.75">
      <c r="A8" t="s">
        <v>35</v>
      </c>
      <c r="B8" s="64" t="s">
        <v>136</v>
      </c>
      <c r="C8" s="6"/>
      <c r="D8" s="72" t="s">
        <v>137</v>
      </c>
      <c r="E8" s="3"/>
      <c r="F8" s="3"/>
      <c r="G8" s="231"/>
      <c r="H8" s="6"/>
      <c r="I8" s="98" t="s">
        <v>99</v>
      </c>
    </row>
    <row r="9" spans="1:9" ht="13.5" thickBot="1">
      <c r="A9" s="4" t="s">
        <v>113</v>
      </c>
      <c r="B9" s="71" t="s">
        <v>77</v>
      </c>
      <c r="C9" s="71" t="s">
        <v>138</v>
      </c>
      <c r="D9" s="71" t="s">
        <v>96</v>
      </c>
      <c r="E9" s="7" t="s">
        <v>97</v>
      </c>
      <c r="F9" s="130"/>
      <c r="G9" s="232"/>
      <c r="H9" s="7"/>
      <c r="I9" s="99" t="s">
        <v>145</v>
      </c>
    </row>
    <row r="10" spans="1:9" s="47" customFormat="1" ht="12.75">
      <c r="A10" s="75" t="s">
        <v>76</v>
      </c>
      <c r="B10" s="69">
        <f>+C10+I10</f>
        <v>14124.812624241053</v>
      </c>
      <c r="C10" s="69">
        <f>SUM(D10:G10)</f>
        <v>13452.90862079322</v>
      </c>
      <c r="D10" s="70">
        <f>+Tbl2!L11</f>
        <v>11860.54135767623</v>
      </c>
      <c r="E10" s="70">
        <f>+Tbl2!C11-Tbl2!I11</f>
        <v>630.5152830880197</v>
      </c>
      <c r="F10" s="70"/>
      <c r="G10" s="154">
        <f>'Tbl 10'!O9/Tbl11!C9</f>
        <v>961.8519800289708</v>
      </c>
      <c r="H10" s="70"/>
      <c r="I10" s="100">
        <f>Allexp!Y10/Tbl11!C9</f>
        <v>671.9040034478338</v>
      </c>
    </row>
    <row r="11" spans="1:9" ht="12.75">
      <c r="A11" s="3"/>
      <c r="B11" s="57"/>
      <c r="C11" s="58"/>
      <c r="D11" s="59"/>
      <c r="E11" s="59"/>
      <c r="F11" s="59"/>
      <c r="G11" s="49"/>
      <c r="H11" s="49"/>
      <c r="I11" s="101"/>
    </row>
    <row r="12" spans="1:10" ht="12.75">
      <c r="A12" s="3" t="s">
        <v>52</v>
      </c>
      <c r="B12" s="63">
        <f>+C12+I12</f>
        <v>14000.587430074927</v>
      </c>
      <c r="C12" s="58">
        <f>SUM(D12:G12)</f>
        <v>13769.562168964134</v>
      </c>
      <c r="D12" s="59">
        <f>+Tbl2!L13</f>
        <v>12114.43666990791</v>
      </c>
      <c r="E12" s="59">
        <f>+Tbl2!C13-Tbl2!I13</f>
        <v>688.5347034261849</v>
      </c>
      <c r="F12" s="59"/>
      <c r="G12" s="49">
        <f>'Tbl 10'!O11/Tbl11!C11</f>
        <v>966.5907956300406</v>
      </c>
      <c r="H12" s="49"/>
      <c r="I12" s="101">
        <f>Allexp!Y12/Tbl11!C11</f>
        <v>231.02526111079334</v>
      </c>
      <c r="J12" s="31"/>
    </row>
    <row r="13" spans="1:9" ht="12.75">
      <c r="A13" s="3" t="s">
        <v>53</v>
      </c>
      <c r="B13" s="63">
        <f>+C13+I13</f>
        <v>13227.703725534819</v>
      </c>
      <c r="C13" s="58">
        <f aca="true" t="shared" si="0" ref="C13:C39">SUM(D13:G13)</f>
        <v>12635.294973075717</v>
      </c>
      <c r="D13" s="59">
        <f>+Tbl2!L14</f>
        <v>11120.884060299026</v>
      </c>
      <c r="E13" s="59">
        <f>+Tbl2!C14-Tbl2!I14</f>
        <v>588.6314501437228</v>
      </c>
      <c r="F13" s="59"/>
      <c r="G13" s="49">
        <f>'Tbl 10'!O12/Tbl11!C12</f>
        <v>925.7794626329686</v>
      </c>
      <c r="H13" s="49"/>
      <c r="I13" s="101">
        <f>Allexp!Y13/Tbl11!C12</f>
        <v>592.4087524591005</v>
      </c>
    </row>
    <row r="14" spans="1:9" ht="12.75">
      <c r="A14" s="3" t="s">
        <v>75</v>
      </c>
      <c r="B14" s="63">
        <f>+C14+I14</f>
        <v>15270.260878971498</v>
      </c>
      <c r="C14" s="62">
        <f t="shared" si="0"/>
        <v>15138.397959808959</v>
      </c>
      <c r="D14" s="59">
        <f>+Tbl2!L15</f>
        <v>13771.149351999098</v>
      </c>
      <c r="E14" s="59">
        <f>+Tbl2!C15-Tbl2!I15</f>
        <v>478.58193828320327</v>
      </c>
      <c r="F14" s="59"/>
      <c r="G14" s="49">
        <f>'Tbl 10'!O13/Tbl11!C13</f>
        <v>888.6666695266582</v>
      </c>
      <c r="H14" s="49"/>
      <c r="I14" s="101">
        <f>Allexp!Y14/Tbl11!C13</f>
        <v>131.8629191625387</v>
      </c>
    </row>
    <row r="15" spans="1:9" ht="12.75">
      <c r="A15" s="3" t="s">
        <v>54</v>
      </c>
      <c r="B15" s="63">
        <f>+C15+I15</f>
        <v>13274.24444753953</v>
      </c>
      <c r="C15" s="58">
        <f t="shared" si="0"/>
        <v>12939.040526229624</v>
      </c>
      <c r="D15" s="59">
        <f>+Tbl2!L16</f>
        <v>11588.269899010633</v>
      </c>
      <c r="E15" s="59">
        <f>+Tbl2!C16-Tbl2!I16</f>
        <v>495.3062117868976</v>
      </c>
      <c r="F15" s="59"/>
      <c r="G15" s="49">
        <f>'Tbl 10'!O14/Tbl11!C14</f>
        <v>855.4644154320943</v>
      </c>
      <c r="H15" s="49"/>
      <c r="I15" s="101">
        <f>Allexp!Y15/Tbl11!C14</f>
        <v>335.2039213099052</v>
      </c>
    </row>
    <row r="16" spans="1:9" ht="12.75">
      <c r="A16" s="3" t="s">
        <v>55</v>
      </c>
      <c r="B16" s="63">
        <f>+C16+I16</f>
        <v>13072.981862197172</v>
      </c>
      <c r="C16" s="58">
        <f t="shared" si="0"/>
        <v>12696.910261391418</v>
      </c>
      <c r="D16" s="59">
        <f>+Tbl2!L17</f>
        <v>10954.590060192353</v>
      </c>
      <c r="E16" s="59">
        <f>+Tbl2!C17-Tbl2!I17</f>
        <v>756.2450283029575</v>
      </c>
      <c r="F16" s="59"/>
      <c r="G16" s="49">
        <f>'Tbl 10'!O15/Tbl11!C15</f>
        <v>986.0751728961069</v>
      </c>
      <c r="H16" s="49"/>
      <c r="I16" s="101">
        <f>Allexp!Y16/Tbl11!C15</f>
        <v>376.07160080575267</v>
      </c>
    </row>
    <row r="17" spans="1:9" ht="12.75">
      <c r="A17" s="3"/>
      <c r="B17" s="58"/>
      <c r="C17" s="58"/>
      <c r="D17" s="59"/>
      <c r="E17" s="59"/>
      <c r="F17" s="59"/>
      <c r="G17" s="49"/>
      <c r="H17" s="49"/>
      <c r="I17" s="101"/>
    </row>
    <row r="18" spans="1:9" ht="12.75">
      <c r="A18" s="3" t="s">
        <v>56</v>
      </c>
      <c r="B18" s="58">
        <f>+C18+I18</f>
        <v>12186.45910548841</v>
      </c>
      <c r="C18" s="58">
        <f t="shared" si="0"/>
        <v>11822.770559187324</v>
      </c>
      <c r="D18" s="59">
        <f>+Tbl2!L19</f>
        <v>10265.714392136579</v>
      </c>
      <c r="E18" s="59">
        <f>+Tbl2!C19-Tbl2!I19</f>
        <v>692.7070554484308</v>
      </c>
      <c r="F18" s="59"/>
      <c r="G18" s="49">
        <f>'Tbl 10'!O17/Tbl11!C17</f>
        <v>864.3491116023139</v>
      </c>
      <c r="H18" s="49"/>
      <c r="I18" s="101">
        <f>Allexp!Y18/Tbl11!C17</f>
        <v>363.68854630108643</v>
      </c>
    </row>
    <row r="19" spans="1:9" ht="12.75">
      <c r="A19" s="3" t="s">
        <v>57</v>
      </c>
      <c r="B19" s="58">
        <f>+C19+I19</f>
        <v>12666.282187722556</v>
      </c>
      <c r="C19" s="58">
        <f t="shared" si="0"/>
        <v>12208.391819810426</v>
      </c>
      <c r="D19" s="59">
        <f>+Tbl2!L20</f>
        <v>10549.029907636506</v>
      </c>
      <c r="E19" s="59">
        <f>+Tbl2!C20-Tbl2!I20</f>
        <v>745.498111247347</v>
      </c>
      <c r="F19" s="59"/>
      <c r="G19" s="49">
        <f>'Tbl 10'!O18/Tbl11!C18</f>
        <v>913.8638009265718</v>
      </c>
      <c r="H19" s="49"/>
      <c r="I19" s="101">
        <f>Allexp!Y19/Tbl11!C18</f>
        <v>457.8903679121298</v>
      </c>
    </row>
    <row r="20" spans="1:9" ht="12.75">
      <c r="A20" s="3" t="s">
        <v>58</v>
      </c>
      <c r="B20" s="58">
        <f>+C20+I20</f>
        <v>12532.636228358113</v>
      </c>
      <c r="C20" s="58">
        <f t="shared" si="0"/>
        <v>11938.836749694277</v>
      </c>
      <c r="D20" s="59">
        <f>+Tbl2!L21</f>
        <v>10444.083088112247</v>
      </c>
      <c r="E20" s="59">
        <f>+Tbl2!C21-Tbl2!I21</f>
        <v>589.4555325996007</v>
      </c>
      <c r="F20" s="59"/>
      <c r="G20" s="49">
        <f>'Tbl 10'!O19/Tbl11!C19</f>
        <v>905.298128982429</v>
      </c>
      <c r="H20" s="49"/>
      <c r="I20" s="101">
        <f>Allexp!Y20/Tbl11!C19</f>
        <v>593.7994786638347</v>
      </c>
    </row>
    <row r="21" spans="1:9" ht="12.75">
      <c r="A21" s="3" t="s">
        <v>59</v>
      </c>
      <c r="B21" s="58">
        <f>+C21+I21</f>
        <v>12754.142813867624</v>
      </c>
      <c r="C21" s="58">
        <f t="shared" si="0"/>
        <v>12088.290615351365</v>
      </c>
      <c r="D21" s="59">
        <f>+Tbl2!L22</f>
        <v>10314.543859040901</v>
      </c>
      <c r="E21" s="59">
        <f>+Tbl2!C22-Tbl2!I22</f>
        <v>879.8085530468943</v>
      </c>
      <c r="F21" s="59"/>
      <c r="G21" s="49">
        <f>'Tbl 10'!O20/Tbl11!C20</f>
        <v>893.9382032635702</v>
      </c>
      <c r="H21" s="49"/>
      <c r="I21" s="101">
        <f>Allexp!Y21/Tbl11!C20</f>
        <v>665.8521985162579</v>
      </c>
    </row>
    <row r="22" spans="1:9" ht="12.75">
      <c r="A22" s="3" t="s">
        <v>60</v>
      </c>
      <c r="B22" s="58">
        <f>+C22+I22</f>
        <v>13068.806094740017</v>
      </c>
      <c r="C22" s="58">
        <f t="shared" si="0"/>
        <v>12522.961831327455</v>
      </c>
      <c r="D22" s="59">
        <f>+Tbl2!L23</f>
        <v>10891.25339099534</v>
      </c>
      <c r="E22" s="59">
        <f>+Tbl2!C23-Tbl2!I23</f>
        <v>719.2337590935003</v>
      </c>
      <c r="F22" s="59"/>
      <c r="G22" s="49">
        <f>'Tbl 10'!O21/Tbl11!C21</f>
        <v>912.4746812386155</v>
      </c>
      <c r="H22" s="49"/>
      <c r="I22" s="101">
        <f>Allexp!Y22/Tbl11!C21</f>
        <v>545.8442634125627</v>
      </c>
    </row>
    <row r="23" spans="1:9" ht="12.75">
      <c r="A23" s="3"/>
      <c r="B23" s="58"/>
      <c r="C23" s="58"/>
      <c r="D23" s="59"/>
      <c r="E23" s="59"/>
      <c r="F23" s="59"/>
      <c r="G23" s="49"/>
      <c r="H23" s="49"/>
      <c r="I23" s="101"/>
    </row>
    <row r="24" spans="1:9" ht="12.75">
      <c r="A24" s="3" t="s">
        <v>61</v>
      </c>
      <c r="B24" s="58">
        <f>+C24+I24</f>
        <v>12660.757931407214</v>
      </c>
      <c r="C24" s="58">
        <f t="shared" si="0"/>
        <v>11887.707581603241</v>
      </c>
      <c r="D24" s="59">
        <f>+Tbl2!L25</f>
        <v>10565.957291337714</v>
      </c>
      <c r="E24" s="59">
        <f>+Tbl2!C25-Tbl2!I25</f>
        <v>425.9108625835197</v>
      </c>
      <c r="F24" s="59"/>
      <c r="G24" s="49">
        <f>'Tbl 10'!O23/Tbl11!C23</f>
        <v>895.8394276820073</v>
      </c>
      <c r="H24" s="49"/>
      <c r="I24" s="101">
        <f>Allexp!Y24/Tbl11!C23</f>
        <v>773.0503498039724</v>
      </c>
    </row>
    <row r="25" spans="1:9" ht="12.75">
      <c r="A25" s="3" t="s">
        <v>62</v>
      </c>
      <c r="B25" s="58">
        <f>+C25+I25</f>
        <v>13496.52274061523</v>
      </c>
      <c r="C25" s="58">
        <f t="shared" si="0"/>
        <v>13165.617118106102</v>
      </c>
      <c r="D25" s="59">
        <f>+Tbl2!L26</f>
        <v>11251.85373839582</v>
      </c>
      <c r="E25" s="59">
        <f>+Tbl2!C26-Tbl2!I26</f>
        <v>959.8489845595777</v>
      </c>
      <c r="F25" s="59"/>
      <c r="G25" s="49">
        <f>'Tbl 10'!O24/Tbl11!C24</f>
        <v>953.9143951507052</v>
      </c>
      <c r="H25" s="49"/>
      <c r="I25" s="101">
        <f>Allexp!Y25/Tbl11!C24</f>
        <v>330.90562250912825</v>
      </c>
    </row>
    <row r="26" spans="1:9" ht="12.75">
      <c r="A26" s="3" t="s">
        <v>63</v>
      </c>
      <c r="B26" s="58">
        <f>+C26+I26</f>
        <v>13146.533568264927</v>
      </c>
      <c r="C26" s="58">
        <f t="shared" si="0"/>
        <v>12504.133976713347</v>
      </c>
      <c r="D26" s="59">
        <f>+Tbl2!L27</f>
        <v>10838.120442669051</v>
      </c>
      <c r="E26" s="59">
        <f>+Tbl2!C27-Tbl2!I27</f>
        <v>793.2539092911957</v>
      </c>
      <c r="F26" s="59"/>
      <c r="G26" s="49">
        <f>'Tbl 10'!O25/Tbl11!C25</f>
        <v>872.7596247531006</v>
      </c>
      <c r="H26" s="49"/>
      <c r="I26" s="101">
        <f>Allexp!Y26/Tbl11!C25</f>
        <v>642.3995915515811</v>
      </c>
    </row>
    <row r="27" spans="1:9" ht="12.75">
      <c r="A27" s="3" t="s">
        <v>64</v>
      </c>
      <c r="B27" s="58">
        <f>+C27+I27</f>
        <v>15480.103808078764</v>
      </c>
      <c r="C27" s="58">
        <f t="shared" si="0"/>
        <v>14691.616393766713</v>
      </c>
      <c r="D27" s="59">
        <f>+Tbl2!L28</f>
        <v>12856.955240519343</v>
      </c>
      <c r="E27" s="59">
        <f>+Tbl2!C28-Tbl2!I28</f>
        <v>673.199228993788</v>
      </c>
      <c r="F27" s="59"/>
      <c r="G27" s="49">
        <f>'Tbl 10'!O26/Tbl11!C26</f>
        <v>1161.461924253582</v>
      </c>
      <c r="H27" s="49"/>
      <c r="I27" s="101">
        <f>Allexp!Y27/Tbl11!C26</f>
        <v>788.48741431205</v>
      </c>
    </row>
    <row r="28" spans="1:9" ht="12.75">
      <c r="A28" s="3" t="s">
        <v>65</v>
      </c>
      <c r="B28" s="58">
        <f>+C28+I28</f>
        <v>14581.963317175021</v>
      </c>
      <c r="C28" s="58">
        <f t="shared" si="0"/>
        <v>14570.933611557593</v>
      </c>
      <c r="D28" s="59">
        <f>+Tbl2!L29</f>
        <v>12490.202396819686</v>
      </c>
      <c r="E28" s="59">
        <f>+Tbl2!C29-Tbl2!I29</f>
        <v>1068.3478897330533</v>
      </c>
      <c r="F28" s="59"/>
      <c r="G28" s="49">
        <f>'Tbl 10'!O27/Tbl11!C27</f>
        <v>1012.3833250048539</v>
      </c>
      <c r="H28" s="49"/>
      <c r="I28" s="101">
        <f>Allexp!Y28/Tbl11!C27</f>
        <v>11.029705617426787</v>
      </c>
    </row>
    <row r="29" spans="1:9" ht="12.75">
      <c r="A29" s="3"/>
      <c r="B29" s="58"/>
      <c r="C29" s="58"/>
      <c r="D29" s="59"/>
      <c r="E29" s="59"/>
      <c r="F29" s="59"/>
      <c r="G29" s="49"/>
      <c r="H29" s="49"/>
      <c r="I29" s="101"/>
    </row>
    <row r="30" spans="1:9" ht="12.75">
      <c r="A30" s="134" t="s">
        <v>147</v>
      </c>
      <c r="B30" s="58">
        <f>+C30+I30</f>
        <v>16569.617361369394</v>
      </c>
      <c r="C30" s="58">
        <f t="shared" si="0"/>
        <v>15021.208013605725</v>
      </c>
      <c r="D30" s="59">
        <f>+Tbl2!L31</f>
        <v>13271.485686707048</v>
      </c>
      <c r="E30" s="59">
        <f>+Tbl2!C31-Tbl2!I31</f>
        <v>602.13356665621</v>
      </c>
      <c r="F30" s="59"/>
      <c r="G30" s="49">
        <f>'Tbl 10'!O29/Tbl11!C29</f>
        <v>1147.5887602424662</v>
      </c>
      <c r="H30" s="49"/>
      <c r="I30" s="101">
        <f>Allexp!Y30/Tbl11!C29</f>
        <v>1548.4093477636693</v>
      </c>
    </row>
    <row r="31" spans="1:9" ht="12.75">
      <c r="A31" s="3" t="s">
        <v>67</v>
      </c>
      <c r="B31" s="58">
        <f>+C31+I31</f>
        <v>13707.468660795688</v>
      </c>
      <c r="C31" s="58">
        <f t="shared" si="0"/>
        <v>13276.18335568196</v>
      </c>
      <c r="D31" s="59">
        <f>+Tbl2!L32</f>
        <v>11549.516462262589</v>
      </c>
      <c r="E31" s="59">
        <f>+Tbl2!C32-Tbl2!I32</f>
        <v>764.4975131751271</v>
      </c>
      <c r="F31" s="59"/>
      <c r="G31" s="49">
        <f>'Tbl 10'!O30/Tbl11!C30</f>
        <v>962.1693802442446</v>
      </c>
      <c r="H31" s="49"/>
      <c r="I31" s="101">
        <f>Allexp!Y31/Tbl11!C30</f>
        <v>431.28530511372855</v>
      </c>
    </row>
    <row r="32" spans="1:9" ht="12.75">
      <c r="A32" s="3" t="s">
        <v>68</v>
      </c>
      <c r="B32" s="58">
        <f>+C32+I32</f>
        <v>12724.300415260192</v>
      </c>
      <c r="C32" s="58">
        <f t="shared" si="0"/>
        <v>11842.017623508138</v>
      </c>
      <c r="D32" s="59">
        <f>+Tbl2!L33</f>
        <v>10193.571144748046</v>
      </c>
      <c r="E32" s="59">
        <f>+Tbl2!C33-Tbl2!I33</f>
        <v>828.7529790500284</v>
      </c>
      <c r="F32" s="59"/>
      <c r="G32" s="49">
        <f>'Tbl 10'!O31/Tbl11!C31</f>
        <v>819.6934997100628</v>
      </c>
      <c r="H32" s="49"/>
      <c r="I32" s="101">
        <f>Allexp!Y32/Tbl11!C31</f>
        <v>882.2827917520533</v>
      </c>
    </row>
    <row r="33" spans="1:9" ht="12.75">
      <c r="A33" s="3" t="s">
        <v>69</v>
      </c>
      <c r="B33" s="58">
        <f>+C33+I33</f>
        <v>12241.141526342162</v>
      </c>
      <c r="C33" s="58">
        <f t="shared" si="0"/>
        <v>11774.197153112</v>
      </c>
      <c r="D33" s="59">
        <f>+Tbl2!L34</f>
        <v>10108.470734037966</v>
      </c>
      <c r="E33" s="59">
        <f>+Tbl2!C34-Tbl2!I34</f>
        <v>844.2237091116731</v>
      </c>
      <c r="F33" s="59"/>
      <c r="G33" s="49">
        <f>'Tbl 10'!O32/Tbl11!C32</f>
        <v>821.5027099623601</v>
      </c>
      <c r="H33" s="49"/>
      <c r="I33" s="101">
        <f>Allexp!Y33/Tbl11!C32</f>
        <v>466.9443732301633</v>
      </c>
    </row>
    <row r="34" spans="1:9" ht="12.75">
      <c r="A34" s="3" t="s">
        <v>70</v>
      </c>
      <c r="B34" s="58">
        <f>+C34+I34</f>
        <v>14344.814468723755</v>
      </c>
      <c r="C34" s="58">
        <f t="shared" si="0"/>
        <v>13904.013754042413</v>
      </c>
      <c r="D34" s="59">
        <f>+Tbl2!L35</f>
        <v>11942.06578284407</v>
      </c>
      <c r="E34" s="59">
        <f>+Tbl2!C35-Tbl2!I35</f>
        <v>975.6649931211923</v>
      </c>
      <c r="F34" s="59"/>
      <c r="G34" s="49">
        <f>'Tbl 10'!O33/Tbl11!C33</f>
        <v>986.2829780771498</v>
      </c>
      <c r="H34" s="49"/>
      <c r="I34" s="101">
        <f>Allexp!Y34/Tbl11!C33</f>
        <v>440.8007146813414</v>
      </c>
    </row>
    <row r="35" spans="2:9" ht="12.75">
      <c r="B35" s="30"/>
      <c r="C35" s="58"/>
      <c r="D35" s="59"/>
      <c r="E35" s="59"/>
      <c r="F35" s="59"/>
      <c r="G35" s="49"/>
      <c r="H35" s="49"/>
      <c r="I35" s="101"/>
    </row>
    <row r="36" spans="1:10" ht="12.75">
      <c r="A36" s="3" t="s">
        <v>71</v>
      </c>
      <c r="B36" s="58">
        <f>+C36+I36</f>
        <v>12562.612596712908</v>
      </c>
      <c r="C36" s="58">
        <f t="shared" si="0"/>
        <v>11715.627979215311</v>
      </c>
      <c r="D36" s="59">
        <f>+Tbl2!L37</f>
        <v>10464.54704939798</v>
      </c>
      <c r="E36" s="59">
        <f>+Tbl2!C37-Tbl2!I37</f>
        <v>440.42140960490724</v>
      </c>
      <c r="F36" s="59"/>
      <c r="G36" s="49">
        <f>'Tbl 10'!O35/Tbl11!C35</f>
        <v>810.6595202124252</v>
      </c>
      <c r="H36" s="49"/>
      <c r="I36" s="101">
        <f>Allexp!Y36/Tbl11!C35</f>
        <v>846.9846174975966</v>
      </c>
      <c r="J36" s="31"/>
    </row>
    <row r="37" spans="1:9" ht="12.75">
      <c r="A37" s="3" t="s">
        <v>72</v>
      </c>
      <c r="B37" s="58">
        <f>+C37+I37</f>
        <v>12199.737293002732</v>
      </c>
      <c r="C37" s="58">
        <f t="shared" si="0"/>
        <v>11901.276739854811</v>
      </c>
      <c r="D37" s="59">
        <f>+Tbl2!L38</f>
        <v>10667.884922506913</v>
      </c>
      <c r="E37" s="59">
        <f>+Tbl2!C38-Tbl2!I38</f>
        <v>438.6913672692899</v>
      </c>
      <c r="F37" s="59"/>
      <c r="G37" s="49">
        <f>'Tbl 10'!O36/Tbl11!C36</f>
        <v>794.7004500786085</v>
      </c>
      <c r="H37" s="49"/>
      <c r="I37" s="101">
        <f>Allexp!Y37/Tbl11!C36</f>
        <v>298.46055314792164</v>
      </c>
    </row>
    <row r="38" spans="1:9" ht="12.75">
      <c r="A38" s="3" t="s">
        <v>73</v>
      </c>
      <c r="B38" s="58">
        <f>+C38+I38</f>
        <v>13783.191599963879</v>
      </c>
      <c r="C38" s="58">
        <f t="shared" si="0"/>
        <v>12577.308295637491</v>
      </c>
      <c r="D38" s="59">
        <f>+Tbl2!L39</f>
        <v>11074.252121310623</v>
      </c>
      <c r="E38" s="59">
        <f>+Tbl2!C39-Tbl2!I39</f>
        <v>574.5343076061163</v>
      </c>
      <c r="F38" s="59"/>
      <c r="G38" s="49">
        <f>'Tbl 10'!O37/Tbl11!C37</f>
        <v>928.5218667207522</v>
      </c>
      <c r="H38" s="49"/>
      <c r="I38" s="101">
        <f>Allexp!Y38/Tbl11!C37</f>
        <v>1205.883304326387</v>
      </c>
    </row>
    <row r="39" spans="1:9" ht="12.75">
      <c r="A39" s="8" t="s">
        <v>74</v>
      </c>
      <c r="B39" s="48">
        <f>+C39+I39</f>
        <v>17482.013723636388</v>
      </c>
      <c r="C39" s="48">
        <f t="shared" si="0"/>
        <v>16043.660842959873</v>
      </c>
      <c r="D39" s="48">
        <f>+Tbl2!L40</f>
        <v>13980.21293038431</v>
      </c>
      <c r="E39" s="132">
        <f>+Tbl2!C40-Tbl2!I40</f>
        <v>886.207260054598</v>
      </c>
      <c r="F39" s="48"/>
      <c r="G39" s="48">
        <f>'Tbl 10'!O38/Tbl11!C38</f>
        <v>1177.2406525209637</v>
      </c>
      <c r="H39" s="48"/>
      <c r="I39" s="102">
        <f>Allexp!Y39/Tbl11!C38</f>
        <v>1438.3528806765146</v>
      </c>
    </row>
    <row r="40" spans="1:9" ht="12.75">
      <c r="A40" s="3" t="s">
        <v>179</v>
      </c>
      <c r="I40" s="31"/>
    </row>
    <row r="41" ht="12.75">
      <c r="A41" s="88" t="s">
        <v>146</v>
      </c>
    </row>
    <row r="42" ht="12.75">
      <c r="A42" t="s">
        <v>171</v>
      </c>
    </row>
  </sheetData>
  <sheetProtection password="CAF5" sheet="1" objects="1" scenarios="1"/>
  <mergeCells count="5">
    <mergeCell ref="G7:G9"/>
    <mergeCell ref="A1:I1"/>
    <mergeCell ref="A3:I3"/>
    <mergeCell ref="A4:I4"/>
    <mergeCell ref="C6:G6"/>
  </mergeCells>
  <printOptions horizontalCentered="1"/>
  <pageMargins left="0.75" right="0.75" top="0.87" bottom="0.88" header="0.67" footer="0.5"/>
  <pageSetup fitToHeight="1" fitToWidth="1" horizontalDpi="600" verticalDpi="600" orientation="landscape" scale="92" r:id="rId1"/>
  <headerFooter scaleWithDoc="0">
    <oddFooter>&amp;L&amp;"Arial,Italic"MSDE - LFRO   11 / 2012&amp;9
&amp;C- 1 -&amp;R&amp;"Arial,Italic"Selected Financial Data - Part 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4.7109375" style="14" customWidth="1"/>
    <col min="2" max="2" width="16.57421875" style="16" customWidth="1"/>
    <col min="3" max="3" width="12.28125" style="16" customWidth="1"/>
    <col min="4" max="4" width="13.00390625" style="16" customWidth="1"/>
    <col min="5" max="5" width="14.00390625" style="16" customWidth="1"/>
    <col min="6" max="7" width="12.7109375" style="16" customWidth="1"/>
    <col min="8" max="8" width="14.28125" style="16" customWidth="1"/>
    <col min="9" max="9" width="13.140625" style="16" bestFit="1" customWidth="1"/>
    <col min="10" max="10" width="14.28125" style="16" bestFit="1" customWidth="1"/>
    <col min="11" max="11" width="12.7109375" style="16" customWidth="1"/>
    <col min="12" max="13" width="12.28125" style="16" customWidth="1"/>
    <col min="14" max="14" width="13.8515625" style="16" customWidth="1"/>
    <col min="15" max="15" width="15.00390625" style="16" customWidth="1"/>
    <col min="16" max="16384" width="9.140625" style="16" customWidth="1"/>
  </cols>
  <sheetData>
    <row r="1" spans="1:14" ht="12.75">
      <c r="A1" s="254" t="s">
        <v>130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3" spans="1:14" ht="12.75">
      <c r="A3" s="255" t="s">
        <v>207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</row>
    <row r="5" spans="1:15" ht="13.5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5" customHeight="1" thickTop="1">
      <c r="A6" s="3" t="s">
        <v>112</v>
      </c>
      <c r="B6" s="18" t="s">
        <v>77</v>
      </c>
      <c r="C6" s="18"/>
      <c r="D6" s="18" t="s">
        <v>26</v>
      </c>
      <c r="E6" s="18" t="s">
        <v>27</v>
      </c>
      <c r="F6" s="18" t="s">
        <v>30</v>
      </c>
      <c r="G6" s="18" t="s">
        <v>32</v>
      </c>
      <c r="H6" s="18"/>
      <c r="I6" s="18" t="s">
        <v>37</v>
      </c>
      <c r="J6" s="18"/>
      <c r="K6" s="18" t="s">
        <v>36</v>
      </c>
      <c r="L6" s="18"/>
      <c r="M6" s="18" t="s">
        <v>45</v>
      </c>
      <c r="N6" s="18"/>
      <c r="O6" s="18" t="s">
        <v>84</v>
      </c>
    </row>
    <row r="7" spans="1:15" ht="12.75">
      <c r="A7" t="s">
        <v>35</v>
      </c>
      <c r="B7" s="18" t="s">
        <v>78</v>
      </c>
      <c r="C7" s="18" t="s">
        <v>24</v>
      </c>
      <c r="D7" s="18" t="s">
        <v>24</v>
      </c>
      <c r="E7" s="18" t="s">
        <v>29</v>
      </c>
      <c r="F7" s="18" t="s">
        <v>27</v>
      </c>
      <c r="G7" s="18" t="s">
        <v>27</v>
      </c>
      <c r="H7" s="18" t="s">
        <v>34</v>
      </c>
      <c r="I7" s="18" t="s">
        <v>38</v>
      </c>
      <c r="J7" s="18" t="s">
        <v>40</v>
      </c>
      <c r="K7" s="18" t="s">
        <v>41</v>
      </c>
      <c r="L7" s="18" t="s">
        <v>43</v>
      </c>
      <c r="M7" s="18" t="s">
        <v>46</v>
      </c>
      <c r="N7" s="113" t="s">
        <v>155</v>
      </c>
      <c r="O7" s="18" t="s">
        <v>85</v>
      </c>
    </row>
    <row r="8" spans="1:15" ht="13.5" thickBot="1">
      <c r="A8" s="4" t="s">
        <v>113</v>
      </c>
      <c r="B8" s="169" t="s">
        <v>214</v>
      </c>
      <c r="C8" s="20" t="s">
        <v>25</v>
      </c>
      <c r="D8" s="20" t="s">
        <v>25</v>
      </c>
      <c r="E8" s="20" t="s">
        <v>28</v>
      </c>
      <c r="F8" s="20" t="s">
        <v>31</v>
      </c>
      <c r="G8" s="20" t="s">
        <v>33</v>
      </c>
      <c r="H8" s="20" t="s">
        <v>35</v>
      </c>
      <c r="I8" s="20" t="s">
        <v>39</v>
      </c>
      <c r="J8" s="20" t="s">
        <v>39</v>
      </c>
      <c r="K8" s="20" t="s">
        <v>42</v>
      </c>
      <c r="L8" s="20" t="s">
        <v>44</v>
      </c>
      <c r="M8" s="20" t="s">
        <v>44</v>
      </c>
      <c r="N8" s="7" t="s">
        <v>48</v>
      </c>
      <c r="O8" s="20" t="s">
        <v>86</v>
      </c>
    </row>
    <row r="9" spans="1:15" ht="12.75">
      <c r="A9" s="75" t="s">
        <v>76</v>
      </c>
      <c r="B9" s="68">
        <f aca="true" t="shared" si="0" ref="B9:O9">SUM(B11:B38)</f>
        <v>10509104274.879997</v>
      </c>
      <c r="C9" s="68">
        <f t="shared" si="0"/>
        <v>307257033.2299999</v>
      </c>
      <c r="D9" s="68">
        <f t="shared" si="0"/>
        <v>738514605.5000001</v>
      </c>
      <c r="E9" s="68">
        <f t="shared" si="0"/>
        <v>4108614418.4499993</v>
      </c>
      <c r="F9" s="68">
        <f t="shared" si="0"/>
        <v>200480115.81</v>
      </c>
      <c r="G9" s="68">
        <f t="shared" si="0"/>
        <v>188373393.60999995</v>
      </c>
      <c r="H9" s="68">
        <f t="shared" si="0"/>
        <v>1234834730.16</v>
      </c>
      <c r="I9" s="68">
        <f t="shared" si="0"/>
        <v>72056406.78999998</v>
      </c>
      <c r="J9" s="68">
        <f t="shared" si="0"/>
        <v>58946645.580000006</v>
      </c>
      <c r="K9" s="68">
        <f t="shared" si="0"/>
        <v>530471604.4000001</v>
      </c>
      <c r="L9" s="68">
        <f t="shared" si="0"/>
        <v>711259436.73</v>
      </c>
      <c r="M9" s="68">
        <f t="shared" si="0"/>
        <v>211481641.78000003</v>
      </c>
      <c r="N9" s="68">
        <f t="shared" si="0"/>
        <v>2956049445.7400007</v>
      </c>
      <c r="O9" s="16">
        <f t="shared" si="0"/>
        <v>809235202.8999999</v>
      </c>
    </row>
    <row r="10" spans="2:21" ht="12.7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21"/>
      <c r="M10" s="14"/>
      <c r="N10" s="222"/>
      <c r="O10" s="14"/>
      <c r="P10" s="14"/>
      <c r="Q10" s="14"/>
      <c r="R10" s="14"/>
      <c r="S10" s="14"/>
      <c r="T10" s="14"/>
      <c r="U10" s="14"/>
    </row>
    <row r="11" spans="1:31" ht="12.75">
      <c r="A11" s="76" t="s">
        <v>52</v>
      </c>
      <c r="B11" s="14">
        <f>SUM(C11:N11)-O11</f>
        <v>111917174.25999999</v>
      </c>
      <c r="C11" s="14">
        <v>2052846.18</v>
      </c>
      <c r="D11" s="14">
        <v>7485720.520000001</v>
      </c>
      <c r="E11" s="14">
        <v>44858437.21999999</v>
      </c>
      <c r="F11" s="14">
        <v>2531262.2600000007</v>
      </c>
      <c r="G11" s="14">
        <v>1279707.87</v>
      </c>
      <c r="H11" s="14">
        <v>14271400.799999997</v>
      </c>
      <c r="I11" s="14">
        <v>794363.9099999999</v>
      </c>
      <c r="J11" s="14">
        <v>659693.6599999998</v>
      </c>
      <c r="K11" s="14">
        <v>6018826.11</v>
      </c>
      <c r="L11" s="14">
        <v>8557578.709999999</v>
      </c>
      <c r="M11" s="14">
        <v>1787373.3099999998</v>
      </c>
      <c r="N11" s="14">
        <v>30069417.15</v>
      </c>
      <c r="O11" s="89">
        <v>8449453.44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 ht="12.75">
      <c r="A12" s="76" t="s">
        <v>53</v>
      </c>
      <c r="B12" s="14">
        <f>SUM(C12:N12)-O12</f>
        <v>873705492.8</v>
      </c>
      <c r="C12" s="14">
        <v>26868576.669999998</v>
      </c>
      <c r="D12" s="14">
        <v>59304245.23</v>
      </c>
      <c r="E12" s="14">
        <v>353296941.19</v>
      </c>
      <c r="F12" s="14">
        <v>24559021.880000003</v>
      </c>
      <c r="G12" s="14">
        <v>14350438.04</v>
      </c>
      <c r="H12" s="14">
        <v>99295470.45000002</v>
      </c>
      <c r="I12" s="14">
        <v>5597064.049999999</v>
      </c>
      <c r="J12" s="14">
        <v>0</v>
      </c>
      <c r="K12" s="14">
        <v>43920735.29999999</v>
      </c>
      <c r="L12" s="14">
        <v>62025173.12</v>
      </c>
      <c r="M12" s="14">
        <v>12076162.02</v>
      </c>
      <c r="N12" s="14">
        <v>241488698.89999998</v>
      </c>
      <c r="O12" s="89">
        <v>69077034.05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ht="12.75">
      <c r="A13" s="76" t="s">
        <v>75</v>
      </c>
      <c r="B13" s="14">
        <f>SUM(C13:N13)-O13</f>
        <v>1180083439.4499998</v>
      </c>
      <c r="C13" s="14">
        <v>62236772.74</v>
      </c>
      <c r="D13" s="14">
        <v>91634725.09000002</v>
      </c>
      <c r="E13" s="14">
        <v>384827928.41999984</v>
      </c>
      <c r="F13" s="14">
        <v>22259593.52</v>
      </c>
      <c r="G13" s="14">
        <v>74003535.77000001</v>
      </c>
      <c r="H13" s="14">
        <v>170655203.38</v>
      </c>
      <c r="I13" s="14">
        <v>14531243.980000002</v>
      </c>
      <c r="J13" s="14">
        <v>36201.550000000745</v>
      </c>
      <c r="K13" s="14">
        <v>39633492.60999999</v>
      </c>
      <c r="L13" s="14">
        <v>74470365.02000001</v>
      </c>
      <c r="M13" s="14">
        <v>20898502.119999997</v>
      </c>
      <c r="N13" s="14">
        <v>298490303</v>
      </c>
      <c r="O13" s="89">
        <v>73594427.75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ht="12.75">
      <c r="A14" s="76" t="s">
        <v>54</v>
      </c>
      <c r="B14" s="14">
        <f>SUM(C14:N14)-O14</f>
        <v>1236303901.73</v>
      </c>
      <c r="C14" s="14">
        <v>41182754.37</v>
      </c>
      <c r="D14" s="14">
        <v>85365052.23</v>
      </c>
      <c r="E14" s="14">
        <v>463643631.33000004</v>
      </c>
      <c r="F14" s="14">
        <v>29382486.470000006</v>
      </c>
      <c r="G14" s="14">
        <v>11903558.929999998</v>
      </c>
      <c r="H14" s="14">
        <v>148420611.44000003</v>
      </c>
      <c r="I14" s="14">
        <v>9118337.94</v>
      </c>
      <c r="J14" s="14">
        <v>14131188.45</v>
      </c>
      <c r="K14" s="14">
        <v>50676140.62</v>
      </c>
      <c r="L14" s="14">
        <v>86765396.67</v>
      </c>
      <c r="M14" s="14">
        <v>27544284</v>
      </c>
      <c r="N14" s="14">
        <v>355695376.15000004</v>
      </c>
      <c r="O14" s="89">
        <v>87524916.87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 ht="12.75">
      <c r="A15" s="76" t="s">
        <v>55</v>
      </c>
      <c r="B15" s="14">
        <f>SUM(C15:N15)-O15</f>
        <v>195918757.78</v>
      </c>
      <c r="C15" s="14">
        <v>4884138.82</v>
      </c>
      <c r="D15" s="14">
        <v>11693834.96</v>
      </c>
      <c r="E15" s="14">
        <v>84716034.93</v>
      </c>
      <c r="F15" s="14">
        <v>2327366.36</v>
      </c>
      <c r="G15" s="14">
        <v>1026823.2400000001</v>
      </c>
      <c r="H15" s="14">
        <v>23585904.150000002</v>
      </c>
      <c r="I15" s="14">
        <v>1125371.77</v>
      </c>
      <c r="J15" s="14">
        <v>1279306.63</v>
      </c>
      <c r="K15" s="14">
        <v>12651752.450000001</v>
      </c>
      <c r="L15" s="14">
        <v>16528750.48</v>
      </c>
      <c r="M15" s="14">
        <v>3153002.21</v>
      </c>
      <c r="N15" s="14">
        <v>49443213.6</v>
      </c>
      <c r="O15" s="89">
        <v>16496741.82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ht="12.75">
      <c r="A16" s="76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89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ht="12.75">
      <c r="A17" s="76" t="s">
        <v>56</v>
      </c>
      <c r="B17" s="14">
        <f>SUM(C17:N17)-O17</f>
        <v>58252228.81</v>
      </c>
      <c r="C17" s="14">
        <v>1531297.96</v>
      </c>
      <c r="D17" s="14">
        <v>4113568.9499999997</v>
      </c>
      <c r="E17" s="14">
        <v>25148706.34</v>
      </c>
      <c r="F17" s="14">
        <v>836222.3300000001</v>
      </c>
      <c r="G17" s="14">
        <v>1031855.78</v>
      </c>
      <c r="H17" s="14">
        <v>5336257.36</v>
      </c>
      <c r="I17" s="14">
        <v>595157.87</v>
      </c>
      <c r="J17" s="14">
        <v>561666.74</v>
      </c>
      <c r="K17" s="14">
        <v>3682257.5300000003</v>
      </c>
      <c r="L17" s="14">
        <v>3566775.41</v>
      </c>
      <c r="M17" s="14">
        <v>731646.8400000001</v>
      </c>
      <c r="N17" s="14">
        <v>15711479.490000002</v>
      </c>
      <c r="O17" s="89">
        <v>4594663.79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ht="12.75">
      <c r="A18" s="76" t="s">
        <v>57</v>
      </c>
      <c r="B18" s="14">
        <f>SUM(C18:N18)-O18</f>
        <v>307665202.14</v>
      </c>
      <c r="C18" s="14">
        <v>5112301.04</v>
      </c>
      <c r="D18" s="14">
        <v>23265607.240000002</v>
      </c>
      <c r="E18" s="14">
        <v>123452748.37999998</v>
      </c>
      <c r="F18" s="14">
        <v>7719274.199999999</v>
      </c>
      <c r="G18" s="14">
        <v>1809121.53</v>
      </c>
      <c r="H18" s="14">
        <v>30432715.23</v>
      </c>
      <c r="I18" s="14">
        <v>1303944.0699999998</v>
      </c>
      <c r="J18" s="14">
        <v>3079489.27</v>
      </c>
      <c r="K18" s="14">
        <v>20307517.650000002</v>
      </c>
      <c r="L18" s="14">
        <v>24953531.400000002</v>
      </c>
      <c r="M18" s="14">
        <v>5767928.500000001</v>
      </c>
      <c r="N18" s="14">
        <v>85354856.34</v>
      </c>
      <c r="O18" s="89">
        <v>24893832.71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ht="12.75">
      <c r="A19" s="76" t="s">
        <v>58</v>
      </c>
      <c r="B19" s="14">
        <f>SUM(C19:N19)-O19</f>
        <v>171428089.54999998</v>
      </c>
      <c r="C19" s="14">
        <v>4189846.8799999994</v>
      </c>
      <c r="D19" s="14">
        <v>13923673.62</v>
      </c>
      <c r="E19" s="14">
        <v>69238303.16999999</v>
      </c>
      <c r="F19" s="14">
        <v>2266800.5799999996</v>
      </c>
      <c r="G19" s="14">
        <v>1821108.62</v>
      </c>
      <c r="H19" s="14">
        <v>21799619.740000002</v>
      </c>
      <c r="I19" s="14">
        <v>952623.8699999999</v>
      </c>
      <c r="J19" s="14">
        <v>1546987.36</v>
      </c>
      <c r="K19" s="14">
        <v>9158370.61</v>
      </c>
      <c r="L19" s="14">
        <v>11505537.28</v>
      </c>
      <c r="M19" s="14">
        <v>3568107.95</v>
      </c>
      <c r="N19" s="14">
        <v>45522726.9</v>
      </c>
      <c r="O19" s="89">
        <v>14065617.03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ht="12.75">
      <c r="A20" s="76" t="s">
        <v>59</v>
      </c>
      <c r="B20" s="14">
        <f>SUM(C20:N20)-O20</f>
        <v>296991612.12</v>
      </c>
      <c r="C20" s="14">
        <v>8250906.22</v>
      </c>
      <c r="D20" s="14">
        <v>20879984.8</v>
      </c>
      <c r="E20" s="14">
        <v>123505152.69000001</v>
      </c>
      <c r="F20" s="14">
        <v>4096366.3899999997</v>
      </c>
      <c r="G20" s="14">
        <v>2054526.79</v>
      </c>
      <c r="H20" s="14">
        <v>30009192.239999995</v>
      </c>
      <c r="I20" s="14">
        <v>3106624.8</v>
      </c>
      <c r="J20" s="14">
        <v>2623986.76</v>
      </c>
      <c r="K20" s="14">
        <v>23341748.67</v>
      </c>
      <c r="L20" s="14">
        <v>23772356.42</v>
      </c>
      <c r="M20" s="14">
        <v>6057590.830000001</v>
      </c>
      <c r="N20" s="14">
        <v>73009790.66999999</v>
      </c>
      <c r="O20" s="89">
        <v>23716615.16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ht="12.75">
      <c r="A21" s="76" t="s">
        <v>60</v>
      </c>
      <c r="B21" s="14">
        <f>SUM(C21:N21)-O21</f>
        <v>51949383.18000001</v>
      </c>
      <c r="C21" s="14">
        <v>1331267.73</v>
      </c>
      <c r="D21" s="14">
        <v>4596891.45</v>
      </c>
      <c r="E21" s="14">
        <v>21212192.64</v>
      </c>
      <c r="F21" s="14">
        <v>1069992.8599999999</v>
      </c>
      <c r="G21" s="14">
        <v>916412.02</v>
      </c>
      <c r="H21" s="14">
        <v>4920722.260000001</v>
      </c>
      <c r="I21" s="14">
        <v>379806.97000000003</v>
      </c>
      <c r="J21" s="14">
        <v>438572</v>
      </c>
      <c r="K21" s="14">
        <v>3218103.57</v>
      </c>
      <c r="L21" s="14">
        <v>3644489.7800000003</v>
      </c>
      <c r="M21" s="14">
        <v>979854.5199999999</v>
      </c>
      <c r="N21" s="14">
        <v>13323808.469999999</v>
      </c>
      <c r="O21" s="89">
        <v>4082731.09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ht="12.75">
      <c r="A22" s="76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89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ht="12.75">
      <c r="A23" s="76" t="s">
        <v>61</v>
      </c>
      <c r="B23" s="14">
        <f>SUM(C23:N23)-O23</f>
        <v>440313903.29</v>
      </c>
      <c r="C23" s="14">
        <v>8955187.42</v>
      </c>
      <c r="D23" s="14">
        <v>31263058.630000003</v>
      </c>
      <c r="E23" s="14">
        <v>187341381.07000002</v>
      </c>
      <c r="F23" s="14">
        <v>11864221.12</v>
      </c>
      <c r="G23" s="14">
        <v>1753309.67</v>
      </c>
      <c r="H23" s="14">
        <v>44444063.67</v>
      </c>
      <c r="I23" s="14">
        <v>2320168.87</v>
      </c>
      <c r="J23" s="14">
        <v>4886938.01</v>
      </c>
      <c r="K23" s="14">
        <v>17061201.22</v>
      </c>
      <c r="L23" s="14">
        <v>35520571.050000004</v>
      </c>
      <c r="M23" s="14">
        <v>10891908.59</v>
      </c>
      <c r="N23" s="14">
        <v>119897564.13999999</v>
      </c>
      <c r="O23" s="89">
        <v>35885670.17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ht="12.75">
      <c r="A24" s="76" t="s">
        <v>62</v>
      </c>
      <c r="B24" s="14">
        <f>SUM(C24:N24)-O24</f>
        <v>51170697.92</v>
      </c>
      <c r="C24" s="14">
        <v>1579677.71</v>
      </c>
      <c r="D24" s="14">
        <v>2627248.63</v>
      </c>
      <c r="E24" s="14">
        <v>21506755.2</v>
      </c>
      <c r="F24" s="14">
        <v>631657.74</v>
      </c>
      <c r="G24" s="14">
        <v>448442.5200000001</v>
      </c>
      <c r="H24" s="14">
        <v>4064381.7600000007</v>
      </c>
      <c r="I24" s="14">
        <v>678079.5700000001</v>
      </c>
      <c r="J24" s="14">
        <v>476951.10000000003</v>
      </c>
      <c r="K24" s="14">
        <v>4022055.1999999997</v>
      </c>
      <c r="L24" s="14">
        <v>4063081.28</v>
      </c>
      <c r="M24" s="14">
        <v>988947.88</v>
      </c>
      <c r="N24" s="14">
        <v>14080606.82</v>
      </c>
      <c r="O24" s="89">
        <v>3997187.49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ht="12.75">
      <c r="A25" s="76" t="s">
        <v>63</v>
      </c>
      <c r="B25" s="14">
        <f>SUM(C25:N25)-O25</f>
        <v>433704289.58000004</v>
      </c>
      <c r="C25" s="14">
        <v>10803376.16</v>
      </c>
      <c r="D25" s="14">
        <v>25492970.37</v>
      </c>
      <c r="E25" s="14">
        <v>170102133.45000008</v>
      </c>
      <c r="F25" s="14">
        <v>8477986.1</v>
      </c>
      <c r="G25" s="14">
        <v>3263305.75</v>
      </c>
      <c r="H25" s="14">
        <v>44327847.089999996</v>
      </c>
      <c r="I25" s="14">
        <v>1606861.4200000002</v>
      </c>
      <c r="J25" s="14">
        <v>3174585.9699999997</v>
      </c>
      <c r="K25" s="14">
        <v>29578415.48</v>
      </c>
      <c r="L25" s="14">
        <v>28556552.52</v>
      </c>
      <c r="M25" s="14">
        <v>11694259.499999998</v>
      </c>
      <c r="N25" s="14">
        <v>129168976.64</v>
      </c>
      <c r="O25" s="89">
        <v>32542980.87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ht="12.75">
      <c r="A26" s="76" t="s">
        <v>64</v>
      </c>
      <c r="B26" s="14">
        <f>SUM(C26:N26)-O26</f>
        <v>684399186.0699999</v>
      </c>
      <c r="C26" s="14">
        <v>10205869</v>
      </c>
      <c r="D26" s="14">
        <v>51046551.68</v>
      </c>
      <c r="E26" s="14">
        <v>287503331.94</v>
      </c>
      <c r="F26" s="14">
        <v>18003490.03</v>
      </c>
      <c r="G26" s="14">
        <v>3054558.08</v>
      </c>
      <c r="H26" s="14">
        <v>88235430.42000002</v>
      </c>
      <c r="I26" s="14">
        <v>2751279.2199999997</v>
      </c>
      <c r="J26" s="14">
        <v>5904354</v>
      </c>
      <c r="K26" s="14">
        <v>34052604.9</v>
      </c>
      <c r="L26" s="14">
        <v>37971686</v>
      </c>
      <c r="M26" s="14">
        <v>19750154</v>
      </c>
      <c r="N26" s="14">
        <v>184670395.67999998</v>
      </c>
      <c r="O26" s="89">
        <v>58750518.88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ht="12.75">
      <c r="A27" s="76" t="s">
        <v>65</v>
      </c>
      <c r="B27" s="14">
        <f>SUM(C27:N27)-O27</f>
        <v>28782878.410000004</v>
      </c>
      <c r="C27" s="14">
        <v>1276943.53</v>
      </c>
      <c r="D27" s="14">
        <v>2443339.2300000004</v>
      </c>
      <c r="E27" s="14">
        <v>11412008.930000002</v>
      </c>
      <c r="F27" s="14">
        <v>475765.79999999993</v>
      </c>
      <c r="G27" s="14">
        <v>297096.35</v>
      </c>
      <c r="H27" s="14">
        <v>2983767.6400000006</v>
      </c>
      <c r="I27" s="14">
        <v>211030.16</v>
      </c>
      <c r="J27" s="14">
        <v>2649.58</v>
      </c>
      <c r="K27" s="14">
        <v>2267950.98</v>
      </c>
      <c r="L27" s="14">
        <v>2235027.41</v>
      </c>
      <c r="M27" s="14">
        <v>652514.9800000001</v>
      </c>
      <c r="N27" s="14">
        <v>6673929.969999999</v>
      </c>
      <c r="O27" s="89">
        <v>2149146.15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:31" ht="12.75">
      <c r="A28" s="76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 ht="12.75">
      <c r="A29" s="134" t="s">
        <v>147</v>
      </c>
      <c r="B29" s="14">
        <f>SUM(C29:N29)-O29</f>
        <v>1979167250.2999997</v>
      </c>
      <c r="C29" s="14">
        <v>37172390.339999996</v>
      </c>
      <c r="D29" s="14">
        <v>135151893.8</v>
      </c>
      <c r="E29" s="14">
        <v>824787700.68</v>
      </c>
      <c r="F29" s="14">
        <v>23583630.740000002</v>
      </c>
      <c r="G29" s="14">
        <v>11335509.440000001</v>
      </c>
      <c r="H29" s="14">
        <v>237328162.27999997</v>
      </c>
      <c r="I29" s="14">
        <v>10680737.47</v>
      </c>
      <c r="J29" s="14">
        <v>16267.419999999998</v>
      </c>
      <c r="K29" s="14">
        <v>85898496.54000002</v>
      </c>
      <c r="L29" s="14">
        <v>117694395.10000001</v>
      </c>
      <c r="M29" s="14">
        <v>31922162.12</v>
      </c>
      <c r="N29" s="14">
        <v>627307337.53</v>
      </c>
      <c r="O29" s="89">
        <v>163711433.16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 ht="12.75">
      <c r="A30" s="76" t="s">
        <v>67</v>
      </c>
      <c r="B30" s="14">
        <f>SUM(C30:N30)-O30</f>
        <v>1546956511.42</v>
      </c>
      <c r="C30" s="14">
        <v>60154440.029999994</v>
      </c>
      <c r="D30" s="14">
        <v>104792096.94000001</v>
      </c>
      <c r="E30" s="14">
        <v>559738447.26</v>
      </c>
      <c r="F30" s="14">
        <v>20086560.750000004</v>
      </c>
      <c r="G30" s="14">
        <v>49036339.69999999</v>
      </c>
      <c r="H30" s="14">
        <v>179553316.82000005</v>
      </c>
      <c r="I30" s="14">
        <v>9959311.18</v>
      </c>
      <c r="J30" s="14">
        <v>14517091.85</v>
      </c>
      <c r="K30" s="14">
        <v>96040528.16000001</v>
      </c>
      <c r="L30" s="14">
        <v>107636545.86999999</v>
      </c>
      <c r="M30" s="14">
        <v>33163277.430000003</v>
      </c>
      <c r="N30" s="14">
        <v>433151748.43</v>
      </c>
      <c r="O30" s="89">
        <v>120873193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ht="12.75">
      <c r="A31" s="76" t="s">
        <v>68</v>
      </c>
      <c r="B31" s="14">
        <f>SUM(C31:N31)-O31</f>
        <v>83846942.07999998</v>
      </c>
      <c r="C31" s="14">
        <v>1846997.8399999999</v>
      </c>
      <c r="D31" s="14">
        <v>4987877.140000001</v>
      </c>
      <c r="E31" s="14">
        <v>34820796.589999996</v>
      </c>
      <c r="F31" s="14">
        <v>1320928.47</v>
      </c>
      <c r="G31" s="14">
        <v>726377.7899999999</v>
      </c>
      <c r="H31" s="14">
        <v>8777984.100000001</v>
      </c>
      <c r="I31" s="14">
        <v>481961.05</v>
      </c>
      <c r="J31" s="14">
        <v>635931.86</v>
      </c>
      <c r="K31" s="14">
        <v>6304333.119999999</v>
      </c>
      <c r="L31" s="14">
        <v>5734933.17</v>
      </c>
      <c r="M31" s="14">
        <v>1535371.7799999998</v>
      </c>
      <c r="N31" s="14">
        <v>22908866.73</v>
      </c>
      <c r="O31" s="89">
        <v>6235417.5600000005</v>
      </c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 ht="12.75">
      <c r="A32" s="76" t="s">
        <v>69</v>
      </c>
      <c r="B32" s="14">
        <f>SUM(C32:N32)-O32</f>
        <v>187976713.64999998</v>
      </c>
      <c r="C32" s="14">
        <v>3594783.079999999</v>
      </c>
      <c r="D32" s="14">
        <v>15438913.81</v>
      </c>
      <c r="E32" s="14">
        <v>73653108.58999999</v>
      </c>
      <c r="F32" s="14">
        <v>3348863.4200000004</v>
      </c>
      <c r="G32" s="14">
        <v>966760.91</v>
      </c>
      <c r="H32" s="14">
        <v>18741359.399999995</v>
      </c>
      <c r="I32" s="14">
        <v>1038474.5000000001</v>
      </c>
      <c r="J32" s="14">
        <v>1846313.65</v>
      </c>
      <c r="K32" s="14">
        <v>14489073.829999998</v>
      </c>
      <c r="L32" s="14">
        <v>14046604.469999999</v>
      </c>
      <c r="M32" s="14">
        <v>3661297.12</v>
      </c>
      <c r="N32" s="14">
        <v>51250283.28</v>
      </c>
      <c r="O32" s="89">
        <v>14099122.41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 ht="12.75">
      <c r="A33" s="76" t="s">
        <v>70</v>
      </c>
      <c r="B33" s="14">
        <f>SUM(C33:N33)-O33</f>
        <v>36149623.68999999</v>
      </c>
      <c r="C33" s="14">
        <v>683062.63</v>
      </c>
      <c r="D33" s="14">
        <v>2604994.7800000003</v>
      </c>
      <c r="E33" s="14">
        <v>14875753.109999998</v>
      </c>
      <c r="F33" s="14">
        <v>638122.49</v>
      </c>
      <c r="G33" s="14">
        <v>406066.52</v>
      </c>
      <c r="H33" s="14">
        <v>3341658.0300000003</v>
      </c>
      <c r="I33" s="14">
        <v>575630.4099999999</v>
      </c>
      <c r="J33" s="14">
        <v>318261.99</v>
      </c>
      <c r="K33" s="14">
        <v>2730349.7</v>
      </c>
      <c r="L33" s="14">
        <v>2163699.9699999997</v>
      </c>
      <c r="M33" s="14">
        <v>951791.57</v>
      </c>
      <c r="N33" s="14">
        <v>9620296.09</v>
      </c>
      <c r="O33" s="89">
        <v>2760063.6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 ht="12.75">
      <c r="A34" s="76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89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1" ht="12.75">
      <c r="A35" s="76" t="s">
        <v>71</v>
      </c>
      <c r="B35" s="14">
        <f>SUM(C35:N35)-O35</f>
        <v>47639445.21000001</v>
      </c>
      <c r="C35" s="14">
        <v>1119644.3599999999</v>
      </c>
      <c r="D35" s="14">
        <v>3984301.869999999</v>
      </c>
      <c r="E35" s="14">
        <v>19809934.19</v>
      </c>
      <c r="F35" s="14">
        <v>1292898.31</v>
      </c>
      <c r="G35" s="14">
        <v>664726.14</v>
      </c>
      <c r="H35" s="14">
        <v>4339523.58</v>
      </c>
      <c r="I35" s="14">
        <v>200674.19</v>
      </c>
      <c r="J35" s="14">
        <v>0</v>
      </c>
      <c r="K35" s="14">
        <v>1924024.9699999997</v>
      </c>
      <c r="L35" s="14">
        <v>3326179.94</v>
      </c>
      <c r="M35" s="14">
        <v>1049339.1600000001</v>
      </c>
      <c r="N35" s="14">
        <v>13469645.680000002</v>
      </c>
      <c r="O35" s="89">
        <v>3541447.18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 ht="12.75">
      <c r="A36" s="76" t="s">
        <v>72</v>
      </c>
      <c r="B36" s="14">
        <f>SUM(C36:N36)-O36</f>
        <v>244252464.89</v>
      </c>
      <c r="C36" s="14">
        <v>6569391.409999998</v>
      </c>
      <c r="D36" s="14">
        <v>18229851.329999994</v>
      </c>
      <c r="E36" s="14">
        <v>100264071.90999998</v>
      </c>
      <c r="F36" s="14">
        <v>6807357.159999999</v>
      </c>
      <c r="G36" s="14">
        <v>3197591.5100000002</v>
      </c>
      <c r="H36" s="14">
        <v>22339926.4</v>
      </c>
      <c r="I36" s="14">
        <v>1630729.75</v>
      </c>
      <c r="J36" s="14">
        <v>468860.38</v>
      </c>
      <c r="K36" s="14">
        <v>9647567.799999999</v>
      </c>
      <c r="L36" s="14">
        <v>18628782.669999998</v>
      </c>
      <c r="M36" s="14">
        <v>9134962.58</v>
      </c>
      <c r="N36" s="14">
        <v>64810183.81000001</v>
      </c>
      <c r="O36" s="89">
        <v>17476811.82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 ht="12.75">
      <c r="A37" s="76" t="s">
        <v>73</v>
      </c>
      <c r="B37" s="14">
        <f>SUM(C37:N37)-O37</f>
        <v>163696650.56</v>
      </c>
      <c r="C37" s="14">
        <v>4148692.33</v>
      </c>
      <c r="D37" s="14">
        <v>11546849.58</v>
      </c>
      <c r="E37" s="14">
        <v>67581387.53999999</v>
      </c>
      <c r="F37" s="14">
        <v>3738225.8200000008</v>
      </c>
      <c r="G37" s="14">
        <v>1741287.7999999998</v>
      </c>
      <c r="H37" s="14">
        <v>17239035.740000002</v>
      </c>
      <c r="I37" s="14">
        <v>2110731.83</v>
      </c>
      <c r="J37" s="14">
        <v>1485442.15</v>
      </c>
      <c r="K37" s="14">
        <v>8073745.910000001</v>
      </c>
      <c r="L37" s="14">
        <v>10621035.42</v>
      </c>
      <c r="M37" s="14">
        <v>2591674.84</v>
      </c>
      <c r="N37" s="14">
        <v>45866760.870000005</v>
      </c>
      <c r="O37" s="89">
        <v>13048219.27</v>
      </c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 ht="12.75">
      <c r="A38" s="77" t="s">
        <v>74</v>
      </c>
      <c r="B38" s="15">
        <f>SUM(C38:N38)-O38</f>
        <v>96832435.99000004</v>
      </c>
      <c r="C38" s="15">
        <v>1505868.7799999998</v>
      </c>
      <c r="D38" s="15">
        <v>6641353.619999999</v>
      </c>
      <c r="E38" s="15">
        <v>41317531.68000001</v>
      </c>
      <c r="F38" s="15">
        <v>3162021.0100000002</v>
      </c>
      <c r="G38" s="15">
        <v>1284932.84</v>
      </c>
      <c r="H38" s="15">
        <v>10391176.180000002</v>
      </c>
      <c r="I38" s="15">
        <v>306197.94</v>
      </c>
      <c r="J38" s="15">
        <v>855905.2</v>
      </c>
      <c r="K38" s="15">
        <v>5772311.47</v>
      </c>
      <c r="L38" s="15">
        <v>7270387.57</v>
      </c>
      <c r="M38" s="15">
        <v>929527.9299999999</v>
      </c>
      <c r="N38" s="15">
        <v>25063179.4</v>
      </c>
      <c r="O38" s="212">
        <v>7667957.63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ht="12.75">
      <c r="A39" s="110" t="s">
        <v>215</v>
      </c>
    </row>
    <row r="40" ht="12.75">
      <c r="A40" s="88" t="s">
        <v>209</v>
      </c>
    </row>
    <row r="43" ht="12.75">
      <c r="C43" s="149"/>
    </row>
  </sheetData>
  <sheetProtection password="CAF5" sheet="1" objects="1" scenarios="1"/>
  <mergeCells count="2">
    <mergeCell ref="A1:N1"/>
    <mergeCell ref="A3:N3"/>
  </mergeCells>
  <printOptions horizontalCentered="1"/>
  <pageMargins left="0.2" right="0.2" top="0.87" bottom="0.88" header="0.67" footer="0.5"/>
  <pageSetup fitToHeight="1" fitToWidth="1" horizontalDpi="600" verticalDpi="600" orientation="landscape" scale="73" r:id="rId1"/>
  <headerFooter scaleWithDoc="0">
    <oddFooter>&amp;L&amp;"Arial,Italic"MSDE-LFRO  11 / 2012&amp;C- 10 -&amp;R&amp;"Arial,Italic"Selected Financial Data - Part 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22">
      <selection activeCell="F27" sqref="F27"/>
    </sheetView>
  </sheetViews>
  <sheetFormatPr defaultColWidth="9.140625" defaultRowHeight="12.75"/>
  <cols>
    <col min="1" max="2" width="19.140625" style="14" customWidth="1"/>
    <col min="3" max="3" width="12.28125" style="24" bestFit="1" customWidth="1"/>
    <col min="4" max="4" width="26.421875" style="24" customWidth="1"/>
    <col min="5" max="6" width="13.57421875" style="24" customWidth="1"/>
    <col min="7" max="16384" width="9.140625" style="16" customWidth="1"/>
  </cols>
  <sheetData>
    <row r="1" spans="1:6" ht="12.75">
      <c r="A1" s="254" t="s">
        <v>107</v>
      </c>
      <c r="B1" s="254"/>
      <c r="C1" s="254"/>
      <c r="D1" s="254"/>
      <c r="E1" s="254"/>
      <c r="F1" s="18"/>
    </row>
    <row r="3" spans="1:6" ht="12.75">
      <c r="A3" s="254" t="s">
        <v>135</v>
      </c>
      <c r="B3" s="254"/>
      <c r="C3" s="254"/>
      <c r="D3" s="254"/>
      <c r="E3" s="254"/>
      <c r="F3" s="18"/>
    </row>
    <row r="4" spans="1:6" ht="12.75">
      <c r="A4" s="255" t="s">
        <v>191</v>
      </c>
      <c r="B4" s="254"/>
      <c r="C4" s="254"/>
      <c r="D4" s="254"/>
      <c r="E4" s="254"/>
      <c r="F4" s="18"/>
    </row>
    <row r="5" spans="1:6" ht="13.5" thickBot="1">
      <c r="A5" s="17"/>
      <c r="B5" s="17"/>
      <c r="C5" s="25"/>
      <c r="D5" s="25"/>
      <c r="E5" s="25"/>
      <c r="F5" s="27"/>
    </row>
    <row r="6" spans="1:6" ht="15" customHeight="1" thickTop="1">
      <c r="A6" s="3" t="s">
        <v>112</v>
      </c>
      <c r="C6" s="26" t="s">
        <v>131</v>
      </c>
      <c r="D6" s="26"/>
      <c r="E6" s="26" t="s">
        <v>131</v>
      </c>
      <c r="F6" s="26"/>
    </row>
    <row r="7" spans="1:6" ht="12.75">
      <c r="A7" t="s">
        <v>35</v>
      </c>
      <c r="C7" s="26" t="s">
        <v>132</v>
      </c>
      <c r="D7" s="26"/>
      <c r="E7" s="26" t="s">
        <v>132</v>
      </c>
      <c r="F7" s="26"/>
    </row>
    <row r="8" spans="1:6" ht="13.5" thickBot="1">
      <c r="A8" s="4" t="s">
        <v>113</v>
      </c>
      <c r="B8" s="19"/>
      <c r="C8" s="42" t="s">
        <v>133</v>
      </c>
      <c r="D8" s="42"/>
      <c r="E8" s="42" t="s">
        <v>134</v>
      </c>
      <c r="F8" s="26"/>
    </row>
    <row r="9" spans="1:6" ht="12.75">
      <c r="A9" s="76" t="s">
        <v>76</v>
      </c>
      <c r="C9" s="90">
        <f>SUM(C11:C38)</f>
        <v>841330.2875101696</v>
      </c>
      <c r="D9" s="90"/>
      <c r="E9" s="90">
        <f>SUM(E11:E38)</f>
        <v>790942.8427964466</v>
      </c>
      <c r="F9" s="90"/>
    </row>
    <row r="10" ht="12.75">
      <c r="A10" s="76"/>
    </row>
    <row r="11" spans="1:16" ht="12.75">
      <c r="A11" s="76" t="s">
        <v>52</v>
      </c>
      <c r="C11" s="124">
        <v>8741.5</v>
      </c>
      <c r="D11" s="124"/>
      <c r="E11" s="124">
        <v>8202.8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2.75">
      <c r="A12" s="76" t="s">
        <v>53</v>
      </c>
      <c r="C12" s="124">
        <v>74614.99940119761</v>
      </c>
      <c r="D12" s="124"/>
      <c r="E12" s="124">
        <v>70695.68832335329</v>
      </c>
      <c r="F12" s="14"/>
      <c r="G12" s="119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2.75">
      <c r="A13" s="76" t="s">
        <v>75</v>
      </c>
      <c r="C13" s="124">
        <v>82814.43456093558</v>
      </c>
      <c r="D13" s="135"/>
      <c r="E13" s="124">
        <v>74484.78726918343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2.75">
      <c r="A14" s="76" t="s">
        <v>54</v>
      </c>
      <c r="C14" s="124">
        <v>102312.75</v>
      </c>
      <c r="D14" s="124"/>
      <c r="E14" s="124">
        <v>96236.75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2.75">
      <c r="A15" s="76" t="s">
        <v>55</v>
      </c>
      <c r="C15" s="124">
        <v>16729.7</v>
      </c>
      <c r="D15" s="124"/>
      <c r="E15" s="124">
        <v>15890.8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2.75">
      <c r="A16" s="76"/>
      <c r="C16" s="124"/>
      <c r="D16" s="124"/>
      <c r="E16" s="12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2.75">
      <c r="A17" s="76" t="s">
        <v>56</v>
      </c>
      <c r="C17" s="124">
        <v>5315.75</v>
      </c>
      <c r="D17" s="124"/>
      <c r="E17" s="124">
        <v>5003.65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2.75">
      <c r="A18" s="76" t="s">
        <v>57</v>
      </c>
      <c r="C18" s="124">
        <v>27240.2</v>
      </c>
      <c r="D18" s="124"/>
      <c r="E18" s="124">
        <v>25989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2.75">
      <c r="A19" s="76" t="s">
        <v>58</v>
      </c>
      <c r="C19" s="124">
        <v>15537</v>
      </c>
      <c r="D19" s="124"/>
      <c r="E19" s="124">
        <v>14315.400000000001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2.75">
      <c r="A20" s="76" t="s">
        <v>59</v>
      </c>
      <c r="C20" s="124">
        <v>26530.48619402985</v>
      </c>
      <c r="D20" s="124"/>
      <c r="E20" s="124">
        <v>25113.163636363635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2.75">
      <c r="A21" s="76" t="s">
        <v>60</v>
      </c>
      <c r="C21" s="124">
        <v>4474.35</v>
      </c>
      <c r="D21" s="124"/>
      <c r="E21" s="124">
        <v>4174.65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2.75">
      <c r="A22" s="76"/>
      <c r="C22" s="124"/>
      <c r="D22" s="124"/>
      <c r="E22" s="12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2.75">
      <c r="A23" s="76" t="s">
        <v>61</v>
      </c>
      <c r="C23" s="124">
        <v>40058.15</v>
      </c>
      <c r="D23" s="124"/>
      <c r="E23" s="124">
        <v>37549.5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2.75">
      <c r="A24" s="76" t="s">
        <v>62</v>
      </c>
      <c r="C24" s="124">
        <v>4190.3</v>
      </c>
      <c r="D24" s="124"/>
      <c r="E24" s="124">
        <v>3966.5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2.75">
      <c r="A25" s="76" t="s">
        <v>63</v>
      </c>
      <c r="C25" s="124">
        <v>37287.45</v>
      </c>
      <c r="D25" s="124"/>
      <c r="E25" s="124">
        <v>35518.2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2.75">
      <c r="A26" s="76" t="s">
        <v>64</v>
      </c>
      <c r="C26" s="124">
        <v>50583.25</v>
      </c>
      <c r="D26" s="124"/>
      <c r="E26" s="124">
        <v>48451.1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2.75">
      <c r="A27" s="76" t="s">
        <v>65</v>
      </c>
      <c r="C27" s="124">
        <v>2122.858108108108</v>
      </c>
      <c r="D27" s="124"/>
      <c r="E27" s="124">
        <v>1984.595608108108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2.75">
      <c r="A28" s="76"/>
      <c r="C28" s="124"/>
      <c r="D28" s="124"/>
      <c r="E28" s="12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2.75">
      <c r="A29" s="134" t="s">
        <v>147</v>
      </c>
      <c r="C29" s="124">
        <v>142656.88095917786</v>
      </c>
      <c r="D29" s="124"/>
      <c r="E29" s="124">
        <v>136091.48746788467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2.75">
      <c r="A30" s="76" t="s">
        <v>67</v>
      </c>
      <c r="C30" s="124">
        <v>125625.69073785802</v>
      </c>
      <c r="D30" s="124"/>
      <c r="E30" s="124">
        <v>116842.47920298879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2.75">
      <c r="A31" s="76" t="s">
        <v>68</v>
      </c>
      <c r="C31" s="124">
        <v>7607.011111111111</v>
      </c>
      <c r="D31" s="124"/>
      <c r="E31" s="124">
        <v>7197.534722222222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2.75">
      <c r="A32" s="76" t="s">
        <v>69</v>
      </c>
      <c r="C32" s="124">
        <v>17162.6</v>
      </c>
      <c r="D32" s="124"/>
      <c r="E32" s="124">
        <v>16186.7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2.75">
      <c r="A33" s="76" t="s">
        <v>70</v>
      </c>
      <c r="C33" s="124">
        <v>2798.4500000000003</v>
      </c>
      <c r="D33" s="124"/>
      <c r="E33" s="124">
        <v>2620.9500000000003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2.75">
      <c r="A34" s="76"/>
      <c r="C34" s="124"/>
      <c r="D34" s="124"/>
      <c r="E34" s="12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2.75">
      <c r="A35" s="76" t="s">
        <v>71</v>
      </c>
      <c r="C35" s="124">
        <v>4368.599999999999</v>
      </c>
      <c r="D35" s="124"/>
      <c r="E35" s="124">
        <v>4136.7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2.75">
      <c r="A36" s="76" t="s">
        <v>72</v>
      </c>
      <c r="C36" s="124">
        <v>21991.69739776952</v>
      </c>
      <c r="D36" s="124"/>
      <c r="E36" s="124">
        <v>20920.63252788104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2.75">
      <c r="A37" s="76" t="s">
        <v>73</v>
      </c>
      <c r="C37" s="124">
        <v>14052.678496503497</v>
      </c>
      <c r="D37" s="124"/>
      <c r="E37" s="124">
        <v>13237.136538461538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2.75">
      <c r="A38" s="77" t="s">
        <v>74</v>
      </c>
      <c r="B38" s="15"/>
      <c r="C38" s="125">
        <v>6513.500543478261</v>
      </c>
      <c r="D38" s="125"/>
      <c r="E38" s="125">
        <v>6132.6375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6" ht="12.75">
      <c r="A39" s="3" t="s">
        <v>205</v>
      </c>
      <c r="C39" s="27"/>
      <c r="D39" s="27"/>
      <c r="E39" s="16"/>
      <c r="F39" s="16"/>
    </row>
    <row r="40" spans="5:6" ht="12.75">
      <c r="E40" s="16"/>
      <c r="F40" s="16"/>
    </row>
    <row r="41" spans="5:6" ht="12.75">
      <c r="E41" s="16"/>
      <c r="F41" s="16"/>
    </row>
    <row r="42" spans="5:6" ht="12.75">
      <c r="E42" s="16"/>
      <c r="F42" s="16"/>
    </row>
  </sheetData>
  <sheetProtection password="CAF5" sheet="1" objects="1" scenarios="1"/>
  <mergeCells count="3">
    <mergeCell ref="A1:E1"/>
    <mergeCell ref="A3:E3"/>
    <mergeCell ref="A4:E4"/>
  </mergeCells>
  <printOptions horizontalCentered="1"/>
  <pageMargins left="0.72" right="0.76" top="0.87" bottom="0.88" header="0.67" footer="0.5"/>
  <pageSetup fitToHeight="1" fitToWidth="1" horizontalDpi="600" verticalDpi="600" orientation="landscape" scale="94" r:id="rId1"/>
  <headerFooter scaleWithDoc="0">
    <oddFooter>&amp;L&amp;"Arial,Italic"MSDE-LFRO     11  /  2012&amp;C- 11 -&amp;R&amp;"Arial,Italic"Selected Financial Data - Part 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28">
      <selection activeCell="A2" sqref="A2"/>
    </sheetView>
  </sheetViews>
  <sheetFormatPr defaultColWidth="9.140625" defaultRowHeight="12.75"/>
  <cols>
    <col min="1" max="1" width="15.7109375" style="16" customWidth="1"/>
    <col min="2" max="2" width="16.421875" style="16" customWidth="1"/>
    <col min="3" max="3" width="16.57421875" style="16" customWidth="1"/>
    <col min="4" max="4" width="13.140625" style="16" customWidth="1"/>
    <col min="5" max="5" width="13.00390625" style="16" customWidth="1"/>
    <col min="6" max="6" width="15.00390625" style="16" bestFit="1" customWidth="1"/>
    <col min="7" max="7" width="14.8515625" style="16" customWidth="1"/>
    <col min="8" max="8" width="12.00390625" style="16" customWidth="1"/>
    <col min="9" max="9" width="12.28125" style="16" customWidth="1"/>
    <col min="10" max="10" width="13.140625" style="16" customWidth="1"/>
    <col min="11" max="11" width="13.00390625" style="16" customWidth="1"/>
    <col min="12" max="12" width="9.421875" style="16" customWidth="1"/>
    <col min="13" max="13" width="14.28125" style="16" customWidth="1"/>
    <col min="14" max="14" width="13.28125" style="16" customWidth="1"/>
    <col min="15" max="15" width="15.421875" style="16" customWidth="1"/>
    <col min="16" max="16" width="13.00390625" style="16" customWidth="1"/>
    <col min="17" max="17" width="12.00390625" style="16" customWidth="1"/>
    <col min="18" max="18" width="13.7109375" style="16" customWidth="1"/>
    <col min="19" max="19" width="14.7109375" style="16" customWidth="1"/>
    <col min="20" max="20" width="13.421875" style="16" bestFit="1" customWidth="1"/>
    <col min="21" max="21" width="13.28125" style="16" bestFit="1" customWidth="1"/>
    <col min="22" max="22" width="13.421875" style="16" bestFit="1" customWidth="1"/>
    <col min="23" max="23" width="12.28125" style="16" customWidth="1"/>
    <col min="24" max="24" width="10.28125" style="16" bestFit="1" customWidth="1"/>
    <col min="25" max="25" width="21.7109375" style="16" customWidth="1"/>
    <col min="26" max="26" width="4.57421875" style="16" customWidth="1"/>
    <col min="27" max="27" width="15.00390625" style="16" bestFit="1" customWidth="1"/>
    <col min="28" max="28" width="14.00390625" style="16" bestFit="1" customWidth="1"/>
    <col min="29" max="29" width="13.00390625" style="16" customWidth="1"/>
    <col min="30" max="30" width="9.140625" style="16" customWidth="1"/>
    <col min="31" max="31" width="16.00390625" style="16" bestFit="1" customWidth="1"/>
    <col min="32" max="16384" width="9.140625" style="16" customWidth="1"/>
  </cols>
  <sheetData>
    <row r="1" spans="1:23" ht="12.75">
      <c r="A1" s="258" t="s">
        <v>94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161"/>
      <c r="M1" s="258" t="s">
        <v>121</v>
      </c>
      <c r="N1" s="258"/>
      <c r="O1" s="258"/>
      <c r="P1" s="258"/>
      <c r="Q1" s="258"/>
      <c r="R1" s="258"/>
      <c r="S1" s="258"/>
      <c r="T1" s="258"/>
      <c r="U1" s="258"/>
      <c r="V1" s="258"/>
      <c r="W1" s="179"/>
    </row>
    <row r="2" spans="1:23" ht="12.75">
      <c r="A2" s="161"/>
      <c r="B2" s="162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</row>
    <row r="3" spans="1:23" ht="12.75">
      <c r="A3" s="258" t="s">
        <v>204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110"/>
      <c r="M3" s="258" t="s">
        <v>206</v>
      </c>
      <c r="N3" s="258"/>
      <c r="O3" s="258"/>
      <c r="P3" s="258"/>
      <c r="Q3" s="258"/>
      <c r="R3" s="258"/>
      <c r="S3" s="258"/>
      <c r="T3" s="258"/>
      <c r="U3" s="258"/>
      <c r="V3" s="258"/>
      <c r="W3" s="179"/>
    </row>
    <row r="4" spans="1:23" ht="13.5" thickBo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10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10"/>
    </row>
    <row r="5" spans="1:23" ht="13.5" customHeight="1" thickTop="1">
      <c r="A5" s="110"/>
      <c r="B5" s="110"/>
      <c r="C5" s="110"/>
      <c r="D5" s="110"/>
      <c r="E5" s="110"/>
      <c r="F5" s="110"/>
      <c r="G5" s="110"/>
      <c r="H5" s="110"/>
      <c r="I5" s="110"/>
      <c r="J5" s="164"/>
      <c r="K5" s="164"/>
      <c r="L5" s="164"/>
      <c r="M5" s="110"/>
      <c r="N5" s="164"/>
      <c r="O5" s="164"/>
      <c r="P5" s="164"/>
      <c r="Q5" s="164"/>
      <c r="R5" s="259" t="s">
        <v>186</v>
      </c>
      <c r="S5" s="259" t="s">
        <v>187</v>
      </c>
      <c r="T5" s="262" t="s">
        <v>124</v>
      </c>
      <c r="U5" s="262"/>
      <c r="V5" s="262"/>
      <c r="W5" s="180"/>
    </row>
    <row r="6" spans="1:23" s="55" customFormat="1" ht="12.75">
      <c r="A6" s="165"/>
      <c r="B6" s="166"/>
      <c r="C6" s="166"/>
      <c r="D6" s="244" t="s">
        <v>98</v>
      </c>
      <c r="E6" s="244"/>
      <c r="F6" s="244"/>
      <c r="G6" s="244"/>
      <c r="H6" s="244"/>
      <c r="I6" s="244"/>
      <c r="J6" s="244"/>
      <c r="K6" s="244"/>
      <c r="L6" s="164"/>
      <c r="M6" s="165"/>
      <c r="N6" s="244" t="s">
        <v>122</v>
      </c>
      <c r="O6" s="244"/>
      <c r="P6" s="244"/>
      <c r="Q6" s="244"/>
      <c r="R6" s="260"/>
      <c r="S6" s="260"/>
      <c r="T6" s="263"/>
      <c r="U6" s="263"/>
      <c r="V6" s="263"/>
      <c r="W6" s="180"/>
    </row>
    <row r="7" spans="1:29" s="55" customFormat="1" ht="12.75">
      <c r="A7" s="167" t="s">
        <v>112</v>
      </c>
      <c r="B7" s="164" t="s">
        <v>79</v>
      </c>
      <c r="C7" s="164" t="s">
        <v>80</v>
      </c>
      <c r="D7" s="166"/>
      <c r="E7" s="166"/>
      <c r="F7" s="166"/>
      <c r="G7" s="164"/>
      <c r="H7" s="164" t="s">
        <v>36</v>
      </c>
      <c r="I7" s="164"/>
      <c r="J7" s="164" t="s">
        <v>36</v>
      </c>
      <c r="K7" s="164"/>
      <c r="L7" s="164"/>
      <c r="M7" s="165" t="s">
        <v>112</v>
      </c>
      <c r="N7" s="164"/>
      <c r="O7" s="164"/>
      <c r="P7" s="164"/>
      <c r="Q7" s="164" t="s">
        <v>78</v>
      </c>
      <c r="R7" s="260"/>
      <c r="S7" s="260"/>
      <c r="T7" s="263"/>
      <c r="U7" s="263"/>
      <c r="V7" s="263"/>
      <c r="W7" s="180"/>
      <c r="Y7" s="95" t="s">
        <v>108</v>
      </c>
      <c r="Z7" s="16"/>
      <c r="AA7" s="16"/>
      <c r="AB7" s="16"/>
      <c r="AC7" s="16"/>
    </row>
    <row r="8" spans="1:29" s="55" customFormat="1" ht="12.75">
      <c r="A8" s="167" t="s">
        <v>35</v>
      </c>
      <c r="B8" s="164" t="s">
        <v>188</v>
      </c>
      <c r="C8" s="164" t="s">
        <v>123</v>
      </c>
      <c r="D8" s="164"/>
      <c r="E8" s="164" t="s">
        <v>26</v>
      </c>
      <c r="F8" s="164"/>
      <c r="G8" s="164" t="s">
        <v>34</v>
      </c>
      <c r="H8" s="164" t="s">
        <v>38</v>
      </c>
      <c r="I8" s="164" t="s">
        <v>40</v>
      </c>
      <c r="J8" s="164" t="s">
        <v>41</v>
      </c>
      <c r="K8" s="164" t="s">
        <v>111</v>
      </c>
      <c r="L8" s="164"/>
      <c r="M8" s="165" t="s">
        <v>35</v>
      </c>
      <c r="N8" s="164" t="s">
        <v>103</v>
      </c>
      <c r="O8" s="164" t="s">
        <v>47</v>
      </c>
      <c r="P8" s="164" t="s">
        <v>49</v>
      </c>
      <c r="Q8" s="164" t="s">
        <v>50</v>
      </c>
      <c r="R8" s="260"/>
      <c r="S8" s="260"/>
      <c r="T8" s="264"/>
      <c r="U8" s="264"/>
      <c r="V8" s="264"/>
      <c r="W8" s="180"/>
      <c r="Y8" s="96" t="s">
        <v>151</v>
      </c>
      <c r="Z8" s="16"/>
      <c r="AA8" s="16" t="s">
        <v>148</v>
      </c>
      <c r="AB8" s="256" t="s">
        <v>149</v>
      </c>
      <c r="AC8" s="257"/>
    </row>
    <row r="9" spans="1:29" s="55" customFormat="1" ht="13.5" thickBot="1">
      <c r="A9" s="168" t="s">
        <v>113</v>
      </c>
      <c r="B9" s="169" t="s">
        <v>189</v>
      </c>
      <c r="C9" s="169" t="s">
        <v>83</v>
      </c>
      <c r="D9" s="169" t="s">
        <v>125</v>
      </c>
      <c r="E9" s="169" t="s">
        <v>125</v>
      </c>
      <c r="F9" s="170" t="s">
        <v>126</v>
      </c>
      <c r="G9" s="169" t="s">
        <v>35</v>
      </c>
      <c r="H9" s="169" t="s">
        <v>39</v>
      </c>
      <c r="I9" s="169" t="s">
        <v>39</v>
      </c>
      <c r="J9" s="169" t="s">
        <v>42</v>
      </c>
      <c r="K9" s="169" t="s">
        <v>44</v>
      </c>
      <c r="L9" s="164"/>
      <c r="M9" s="171" t="s">
        <v>113</v>
      </c>
      <c r="N9" s="169" t="s">
        <v>44</v>
      </c>
      <c r="O9" s="169" t="s">
        <v>48</v>
      </c>
      <c r="P9" s="169" t="s">
        <v>39</v>
      </c>
      <c r="Q9" s="169" t="s">
        <v>51</v>
      </c>
      <c r="R9" s="261"/>
      <c r="S9" s="261"/>
      <c r="T9" s="169" t="s">
        <v>127</v>
      </c>
      <c r="U9" s="169" t="s">
        <v>128</v>
      </c>
      <c r="V9" s="169" t="s">
        <v>32</v>
      </c>
      <c r="W9" s="164"/>
      <c r="Y9" s="97" t="s">
        <v>152</v>
      </c>
      <c r="Z9" s="16"/>
      <c r="AA9" s="16"/>
      <c r="AB9" s="93" t="s">
        <v>77</v>
      </c>
      <c r="AC9" s="94" t="s">
        <v>150</v>
      </c>
    </row>
    <row r="10" spans="1:29" s="56" customFormat="1" ht="12.75">
      <c r="A10" s="165" t="s">
        <v>76</v>
      </c>
      <c r="B10" s="172">
        <f>SUM(B12:B39)</f>
        <v>13196339503.949999</v>
      </c>
      <c r="C10" s="172">
        <f>SUM(C12:C39)</f>
        <v>11700842165.589998</v>
      </c>
      <c r="D10" s="172">
        <f>SUM(D12:D39)</f>
        <v>314694119.15999985</v>
      </c>
      <c r="E10" s="172">
        <f aca="true" t="shared" si="0" ref="E10:K10">SUM(E12:E39)</f>
        <v>740956985.3700001</v>
      </c>
      <c r="F10" s="172">
        <f t="shared" si="0"/>
        <v>4533457999.99</v>
      </c>
      <c r="G10" s="172">
        <f t="shared" si="0"/>
        <v>1482857107.3200002</v>
      </c>
      <c r="H10" s="172">
        <f t="shared" si="0"/>
        <v>72352799.07999998</v>
      </c>
      <c r="I10" s="172">
        <f t="shared" si="0"/>
        <v>68635293.83</v>
      </c>
      <c r="J10" s="172">
        <f t="shared" si="0"/>
        <v>550356793.72</v>
      </c>
      <c r="K10" s="172">
        <f t="shared" si="0"/>
        <v>715353412.14</v>
      </c>
      <c r="L10" s="172"/>
      <c r="M10" s="173" t="s">
        <v>76</v>
      </c>
      <c r="N10" s="172">
        <f aca="true" t="shared" si="1" ref="N10:V10">SUM(N12:N39)</f>
        <v>217819789.79999998</v>
      </c>
      <c r="O10" s="172">
        <f t="shared" si="1"/>
        <v>2956368184.98</v>
      </c>
      <c r="P10" s="172">
        <f t="shared" si="1"/>
        <v>15679432.320000002</v>
      </c>
      <c r="Q10" s="172">
        <f t="shared" si="1"/>
        <v>32310247.88</v>
      </c>
      <c r="R10" s="172">
        <f t="shared" si="1"/>
        <v>313491815.92</v>
      </c>
      <c r="S10" s="172">
        <f t="shared" si="1"/>
        <v>904588289.8100001</v>
      </c>
      <c r="T10" s="172">
        <f t="shared" si="1"/>
        <v>168028800.63</v>
      </c>
      <c r="U10" s="172">
        <f t="shared" si="1"/>
        <v>262344356.93</v>
      </c>
      <c r="V10" s="172">
        <f t="shared" si="1"/>
        <v>109388432</v>
      </c>
      <c r="W10" s="172"/>
      <c r="X10" s="23">
        <f>Y10/Tbl11!C9</f>
        <v>671.9040034478338</v>
      </c>
      <c r="Y10" s="1">
        <f>SUM(Y12:Y39)</f>
        <v>565293188.4</v>
      </c>
      <c r="Z10"/>
      <c r="AA10" s="148">
        <f>SUM(AA12:AA39)</f>
        <v>539761589.56</v>
      </c>
      <c r="AB10" s="1">
        <f>SUM(AB12:AB39)</f>
        <v>32310247.88</v>
      </c>
      <c r="AC10" s="1">
        <f>SUM(AC12:AC39)</f>
        <v>6778649.04</v>
      </c>
    </row>
    <row r="11" spans="1:29" ht="12.75">
      <c r="A11" s="165"/>
      <c r="B11" s="165"/>
      <c r="C11" s="165"/>
      <c r="D11" s="110"/>
      <c r="E11" s="110"/>
      <c r="F11" s="110"/>
      <c r="G11" s="110"/>
      <c r="H11" s="110"/>
      <c r="I11" s="110"/>
      <c r="J11" s="110"/>
      <c r="K11" s="110"/>
      <c r="L11" s="110"/>
      <c r="M11" s="165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Y11"/>
      <c r="Z11"/>
      <c r="AA11" s="14"/>
      <c r="AB11" s="14"/>
      <c r="AC11" s="14"/>
    </row>
    <row r="12" spans="1:29" ht="12.75">
      <c r="A12" s="165" t="s">
        <v>52</v>
      </c>
      <c r="B12" s="165">
        <f>+C12+R12+S12+T12+V12</f>
        <v>137736880.41</v>
      </c>
      <c r="C12" s="165">
        <f>SUM(D12:Q12)</f>
        <v>126640879.97999999</v>
      </c>
      <c r="D12" s="110">
        <v>2067930.05</v>
      </c>
      <c r="E12" s="110">
        <v>7525081.510000002</v>
      </c>
      <c r="F12" s="174">
        <v>50630484.08</v>
      </c>
      <c r="G12" s="110">
        <v>17972449.139999997</v>
      </c>
      <c r="H12" s="110">
        <v>794363.9099999999</v>
      </c>
      <c r="I12" s="110">
        <v>660005.6899999998</v>
      </c>
      <c r="J12" s="110">
        <v>6210414.49</v>
      </c>
      <c r="K12" s="110">
        <v>8711346.78</v>
      </c>
      <c r="L12" s="110"/>
      <c r="M12" s="165" t="s">
        <v>52</v>
      </c>
      <c r="N12" s="161">
        <v>1831120.3299999998</v>
      </c>
      <c r="O12" s="161">
        <v>30085992.68</v>
      </c>
      <c r="P12" s="161">
        <v>0</v>
      </c>
      <c r="Q12" s="175">
        <v>151691.32</v>
      </c>
      <c r="R12" s="110">
        <v>5352160.680000001</v>
      </c>
      <c r="S12" s="161">
        <v>5229921.75</v>
      </c>
      <c r="T12" s="161">
        <v>513918</v>
      </c>
      <c r="U12" s="161">
        <v>1353898</v>
      </c>
      <c r="V12" s="161">
        <v>0</v>
      </c>
      <c r="W12" s="161"/>
      <c r="X12" s="23">
        <f>Y12/Tbl11!C11</f>
        <v>231.02526111079334</v>
      </c>
      <c r="Y12" s="150">
        <f>AA12+AB12-AC12</f>
        <v>2019507.32</v>
      </c>
      <c r="Z12" s="46" t="s">
        <v>0</v>
      </c>
      <c r="AA12" s="91">
        <f>SUM(T12,U12,V12,)</f>
        <v>1867816</v>
      </c>
      <c r="AB12" s="119">
        <v>151691.32</v>
      </c>
      <c r="AC12" s="121">
        <v>0</v>
      </c>
    </row>
    <row r="13" spans="1:29" ht="12.75">
      <c r="A13" s="165" t="s">
        <v>53</v>
      </c>
      <c r="B13" s="165">
        <f>+C13+R13+S13+T13+V13</f>
        <v>1130954385.8799999</v>
      </c>
      <c r="C13" s="165">
        <f>SUM(D13:Q13)</f>
        <v>969670939.8799999</v>
      </c>
      <c r="D13" s="110">
        <v>26924072.22</v>
      </c>
      <c r="E13" s="110">
        <v>59307642.629999995</v>
      </c>
      <c r="F13" s="110">
        <v>394892522.79999995</v>
      </c>
      <c r="G13" s="110">
        <v>119179614.27000001</v>
      </c>
      <c r="H13" s="110">
        <v>5597064.049999999</v>
      </c>
      <c r="I13" s="110">
        <v>0</v>
      </c>
      <c r="J13" s="110">
        <v>43969791.12999999</v>
      </c>
      <c r="K13" s="110">
        <v>62511600.16</v>
      </c>
      <c r="L13" s="110"/>
      <c r="M13" s="165" t="s">
        <v>53</v>
      </c>
      <c r="N13" s="161">
        <v>12395643.68</v>
      </c>
      <c r="O13" s="161">
        <v>241522361.51999998</v>
      </c>
      <c r="P13" s="161">
        <v>99776.70999999999</v>
      </c>
      <c r="Q13" s="161">
        <v>3270850.71</v>
      </c>
      <c r="R13" s="110">
        <v>22345848</v>
      </c>
      <c r="S13" s="161">
        <v>121783367</v>
      </c>
      <c r="T13" s="161">
        <v>17154231</v>
      </c>
      <c r="U13" s="161">
        <v>23777497</v>
      </c>
      <c r="V13" s="161">
        <v>0</v>
      </c>
      <c r="W13" s="161"/>
      <c r="X13" s="23">
        <f>Y13/Tbl11!C12</f>
        <v>592.4087524591005</v>
      </c>
      <c r="Y13" s="150">
        <f>AA13+AB13-AC13</f>
        <v>44202578.71</v>
      </c>
      <c r="Z13" s="46" t="s">
        <v>6</v>
      </c>
      <c r="AA13" s="91">
        <v>40931728</v>
      </c>
      <c r="AB13" s="119">
        <v>3270850.71</v>
      </c>
      <c r="AC13" s="121">
        <v>0</v>
      </c>
    </row>
    <row r="14" spans="1:29" ht="12.75">
      <c r="A14" s="110" t="s">
        <v>75</v>
      </c>
      <c r="B14" s="165">
        <f>+C14+R14+S14+T14+V14</f>
        <v>1444665196.5799997</v>
      </c>
      <c r="C14" s="165">
        <f>SUM(D14:Q14)</f>
        <v>1333091057.6399996</v>
      </c>
      <c r="D14" s="110">
        <v>64143905.39</v>
      </c>
      <c r="E14" s="110">
        <v>92051484.71000002</v>
      </c>
      <c r="F14" s="110">
        <v>489229938.7199998</v>
      </c>
      <c r="G14" s="110">
        <v>226208013.18</v>
      </c>
      <c r="H14" s="110">
        <v>14531243.980000002</v>
      </c>
      <c r="I14" s="110">
        <v>9663212.55</v>
      </c>
      <c r="J14" s="110">
        <v>39664361.60999999</v>
      </c>
      <c r="K14" s="110">
        <v>74755196.50000001</v>
      </c>
      <c r="L14" s="110"/>
      <c r="M14" s="110" t="s">
        <v>75</v>
      </c>
      <c r="N14" s="161">
        <v>21089310.24</v>
      </c>
      <c r="O14" s="161">
        <v>298490303</v>
      </c>
      <c r="P14" s="161">
        <v>151396.68</v>
      </c>
      <c r="Q14" s="161">
        <v>3112691.08</v>
      </c>
      <c r="R14" s="110">
        <v>33362353.209999997</v>
      </c>
      <c r="S14" s="161">
        <v>75460160.72</v>
      </c>
      <c r="T14" s="161">
        <v>2751625.01</v>
      </c>
      <c r="U14" s="161">
        <v>5350000</v>
      </c>
      <c r="V14" s="161">
        <v>0</v>
      </c>
      <c r="W14" s="161"/>
      <c r="X14" s="23">
        <f>Y14/Tbl11!C13</f>
        <v>131.8629191625387</v>
      </c>
      <c r="Y14" s="150">
        <f>AA14+AB14-AC14</f>
        <v>10920153.09</v>
      </c>
      <c r="Z14" s="46" t="s">
        <v>19</v>
      </c>
      <c r="AA14" s="91">
        <f>SUM(T14,U14,V14,)</f>
        <v>8101625.01</v>
      </c>
      <c r="AB14" s="119">
        <v>3112691.08</v>
      </c>
      <c r="AC14" s="121">
        <v>294163</v>
      </c>
    </row>
    <row r="15" spans="1:29" ht="12.75">
      <c r="A15" s="110" t="s">
        <v>54</v>
      </c>
      <c r="B15" s="165">
        <f>+C15+R15+S15+T15+V15</f>
        <v>1520186636.1500003</v>
      </c>
      <c r="C15" s="165">
        <f>SUM(D15:Q15)</f>
        <v>1372154165.1500003</v>
      </c>
      <c r="D15" s="110">
        <v>42583349.74</v>
      </c>
      <c r="E15" s="110">
        <v>85416858.23</v>
      </c>
      <c r="F15" s="110">
        <v>506242524.07000005</v>
      </c>
      <c r="G15" s="110">
        <v>183103834.33</v>
      </c>
      <c r="H15" s="110">
        <v>9118337.94</v>
      </c>
      <c r="I15" s="110">
        <v>14131188.45</v>
      </c>
      <c r="J15" s="110">
        <v>56427244.62</v>
      </c>
      <c r="K15" s="110">
        <v>86778179.67</v>
      </c>
      <c r="L15" s="110"/>
      <c r="M15" s="110" t="s">
        <v>54</v>
      </c>
      <c r="N15" s="161">
        <v>29054316</v>
      </c>
      <c r="O15" s="161">
        <v>355712191.44000006</v>
      </c>
      <c r="P15" s="161">
        <v>30711.66</v>
      </c>
      <c r="Q15" s="161">
        <v>3555429</v>
      </c>
      <c r="R15" s="110">
        <v>36697811</v>
      </c>
      <c r="S15" s="161">
        <v>98233641</v>
      </c>
      <c r="T15" s="161">
        <v>13101019</v>
      </c>
      <c r="U15" s="161">
        <v>18327000</v>
      </c>
      <c r="V15" s="161">
        <v>0</v>
      </c>
      <c r="W15" s="161"/>
      <c r="X15" s="23">
        <f>Y15/Tbl11!C14</f>
        <v>335.2039213099052</v>
      </c>
      <c r="Y15" s="150">
        <f>AA15+AB15-AC15</f>
        <v>34295635</v>
      </c>
      <c r="Z15" s="46" t="s">
        <v>9</v>
      </c>
      <c r="AA15" s="91">
        <f>SUM(T15,U15,V15,)</f>
        <v>31428019</v>
      </c>
      <c r="AB15" s="119">
        <v>3555429</v>
      </c>
      <c r="AC15" s="121">
        <v>687813</v>
      </c>
    </row>
    <row r="16" spans="1:29" ht="12.75">
      <c r="A16" s="110" t="s">
        <v>55</v>
      </c>
      <c r="B16" s="165">
        <f>+C16+R16+S16+T16+V16</f>
        <v>248228144.88</v>
      </c>
      <c r="C16" s="165">
        <f>SUM(D16:Q16)</f>
        <v>219063087.54</v>
      </c>
      <c r="D16" s="110">
        <v>6272189.850000001</v>
      </c>
      <c r="E16" s="110">
        <v>11694326.96</v>
      </c>
      <c r="F16" s="110">
        <v>89657800.13000001</v>
      </c>
      <c r="G16" s="110">
        <v>25689551.250000004</v>
      </c>
      <c r="H16" s="110">
        <v>1130574.52</v>
      </c>
      <c r="I16" s="110">
        <v>1290145.93</v>
      </c>
      <c r="J16" s="110">
        <v>12669589.360000001</v>
      </c>
      <c r="K16" s="110">
        <v>16666455.33</v>
      </c>
      <c r="L16" s="161"/>
      <c r="M16" s="110" t="s">
        <v>55</v>
      </c>
      <c r="N16" s="161">
        <v>3194723.7</v>
      </c>
      <c r="O16" s="161">
        <v>49490376.89</v>
      </c>
      <c r="P16" s="161">
        <v>784766.6400000001</v>
      </c>
      <c r="Q16" s="161">
        <v>522586.98</v>
      </c>
      <c r="R16" s="110">
        <v>5508285.82</v>
      </c>
      <c r="S16" s="161">
        <v>22021025.52</v>
      </c>
      <c r="T16" s="161">
        <v>1635746</v>
      </c>
      <c r="U16" s="161">
        <v>4318231</v>
      </c>
      <c r="V16" s="161">
        <v>0</v>
      </c>
      <c r="W16" s="161"/>
      <c r="X16" s="23">
        <f>Y16/Tbl11!C15</f>
        <v>376.07160080575267</v>
      </c>
      <c r="Y16" s="150">
        <f>AA16+AB16-AC16</f>
        <v>6291565.0600000005</v>
      </c>
      <c r="Z16" s="46" t="s">
        <v>13</v>
      </c>
      <c r="AA16" s="91">
        <f>SUM(T16,U16,V16,)</f>
        <v>5953977</v>
      </c>
      <c r="AB16" s="119">
        <v>522586.98</v>
      </c>
      <c r="AC16" s="121">
        <v>184998.92</v>
      </c>
    </row>
    <row r="17" spans="1:29" ht="12.75">
      <c r="A17" s="110"/>
      <c r="B17" s="165"/>
      <c r="C17" s="165"/>
      <c r="D17" s="110"/>
      <c r="E17" s="110"/>
      <c r="F17" s="110"/>
      <c r="G17" s="110"/>
      <c r="H17" s="110"/>
      <c r="I17" s="110"/>
      <c r="J17" s="110"/>
      <c r="K17" s="110"/>
      <c r="L17" s="161"/>
      <c r="M17" s="110"/>
      <c r="N17" s="161"/>
      <c r="O17" s="161"/>
      <c r="P17" s="161"/>
      <c r="Q17" s="161"/>
      <c r="R17" s="110"/>
      <c r="S17" s="161"/>
      <c r="T17" s="161"/>
      <c r="U17" s="161"/>
      <c r="V17" s="161"/>
      <c r="W17" s="161"/>
      <c r="Y17" s="151"/>
      <c r="Z17"/>
      <c r="AA17" s="91"/>
      <c r="AB17" s="119"/>
      <c r="AC17" s="121"/>
    </row>
    <row r="18" spans="1:29" ht="12.75">
      <c r="A18" s="110" t="s">
        <v>56</v>
      </c>
      <c r="B18" s="165">
        <f>+C18+R18+S18+T18+V18</f>
        <v>74916294.45</v>
      </c>
      <c r="C18" s="165">
        <f>SUM(D18:Q18)</f>
        <v>64812595.28000001</v>
      </c>
      <c r="D18" s="110">
        <v>1533217.96</v>
      </c>
      <c r="E18" s="110">
        <v>4121669.07</v>
      </c>
      <c r="F18" s="110">
        <v>27654117.680000003</v>
      </c>
      <c r="G18" s="110">
        <v>6059139.4</v>
      </c>
      <c r="H18" s="110">
        <v>595157.87</v>
      </c>
      <c r="I18" s="110">
        <v>568548.97</v>
      </c>
      <c r="J18" s="110">
        <v>3822706.85</v>
      </c>
      <c r="K18" s="110">
        <v>3581617.77</v>
      </c>
      <c r="L18" s="161"/>
      <c r="M18" s="110" t="s">
        <v>56</v>
      </c>
      <c r="N18" s="161">
        <v>833107.4100000001</v>
      </c>
      <c r="O18" s="161">
        <v>15711479.490000002</v>
      </c>
      <c r="P18" s="161">
        <v>0</v>
      </c>
      <c r="Q18" s="161">
        <v>331832.80999999994</v>
      </c>
      <c r="R18" s="110">
        <v>2220993.5</v>
      </c>
      <c r="S18" s="161">
        <v>7092551.279999999</v>
      </c>
      <c r="T18" s="161">
        <v>790154.39</v>
      </c>
      <c r="U18" s="161">
        <v>1137100.5</v>
      </c>
      <c r="V18" s="161">
        <v>0</v>
      </c>
      <c r="W18" s="161"/>
      <c r="X18" s="23">
        <f>Y18/Tbl11!C17</f>
        <v>363.68854630108643</v>
      </c>
      <c r="Y18" s="150">
        <f>AA18+AB18-AC18</f>
        <v>1933277.3900000001</v>
      </c>
      <c r="Z18" s="46" t="s">
        <v>14</v>
      </c>
      <c r="AA18" s="91">
        <f>SUM(T18,U18,V18,)</f>
        <v>1927254.8900000001</v>
      </c>
      <c r="AB18" s="119">
        <v>331832.80999999994</v>
      </c>
      <c r="AC18" s="121">
        <v>325810.30999999994</v>
      </c>
    </row>
    <row r="19" spans="1:29" ht="12.75">
      <c r="A19" s="110" t="s">
        <v>57</v>
      </c>
      <c r="B19" s="165">
        <f>+C19+R19+S19+T19+V19</f>
        <v>359927178.12</v>
      </c>
      <c r="C19" s="165">
        <f>SUM(D19:Q19)</f>
        <v>342357239.35999995</v>
      </c>
      <c r="D19" s="110">
        <v>5112301.04</v>
      </c>
      <c r="E19" s="110">
        <v>23280386.240000002</v>
      </c>
      <c r="F19" s="110">
        <v>133124700.19999999</v>
      </c>
      <c r="G19" s="110">
        <v>37526013.04</v>
      </c>
      <c r="H19" s="110">
        <v>1303944.0699999998</v>
      </c>
      <c r="I19" s="110">
        <v>3079489.27</v>
      </c>
      <c r="J19" s="110">
        <v>20307517.650000002</v>
      </c>
      <c r="K19" s="110">
        <v>25315872.970000003</v>
      </c>
      <c r="L19" s="161"/>
      <c r="M19" s="110" t="s">
        <v>57</v>
      </c>
      <c r="N19" s="161">
        <v>6882824.300000001</v>
      </c>
      <c r="O19" s="161">
        <v>85354856.34</v>
      </c>
      <c r="P19" s="161">
        <v>282654.52999999997</v>
      </c>
      <c r="Q19" s="161">
        <v>786679.71</v>
      </c>
      <c r="R19" s="110">
        <v>6351562.35</v>
      </c>
      <c r="S19" s="161">
        <v>6340276.54</v>
      </c>
      <c r="T19" s="161">
        <v>4878099.87</v>
      </c>
      <c r="U19" s="161">
        <v>6808245.62</v>
      </c>
      <c r="V19" s="161">
        <v>0</v>
      </c>
      <c r="W19" s="161"/>
      <c r="X19" s="23">
        <f>Y19/Tbl11!C18</f>
        <v>457.8903679121298</v>
      </c>
      <c r="Y19" s="150">
        <f>AA19+AB19-AC19</f>
        <v>12473025.2</v>
      </c>
      <c r="Z19" s="46" t="s">
        <v>15</v>
      </c>
      <c r="AA19" s="91">
        <f>SUM(T19,U19,V19,)</f>
        <v>11686345.49</v>
      </c>
      <c r="AB19" s="119">
        <v>786679.71</v>
      </c>
      <c r="AC19" s="121">
        <v>0</v>
      </c>
    </row>
    <row r="20" spans="1:29" ht="12.75">
      <c r="A20" s="110" t="s">
        <v>58</v>
      </c>
      <c r="B20" s="176">
        <f>+C20+R20+S20+T20+V20</f>
        <v>211286856.76999998</v>
      </c>
      <c r="C20" s="165">
        <f>SUM(D20:Q20)</f>
        <v>194766299.13</v>
      </c>
      <c r="D20" s="110">
        <v>4404542.9399999995</v>
      </c>
      <c r="E20" s="110">
        <v>14126803.989999998</v>
      </c>
      <c r="F20" s="110">
        <v>77325046.07999998</v>
      </c>
      <c r="G20" s="110">
        <v>25980954.93</v>
      </c>
      <c r="H20" s="110">
        <v>957021.1399999999</v>
      </c>
      <c r="I20" s="110">
        <v>1561453.4200000002</v>
      </c>
      <c r="J20" s="110">
        <v>9181667.61</v>
      </c>
      <c r="K20" s="110">
        <v>11549453.69</v>
      </c>
      <c r="L20" s="161"/>
      <c r="M20" s="110" t="s">
        <v>58</v>
      </c>
      <c r="N20" s="161">
        <v>3606893.4200000004</v>
      </c>
      <c r="O20" s="161">
        <v>45522726.9</v>
      </c>
      <c r="P20" s="161">
        <v>363397.51</v>
      </c>
      <c r="Q20" s="161">
        <v>186337.5</v>
      </c>
      <c r="R20" s="110">
        <v>6222993.919999999</v>
      </c>
      <c r="S20" s="161">
        <v>4613476.72</v>
      </c>
      <c r="T20" s="161">
        <v>5684087</v>
      </c>
      <c r="U20" s="161">
        <v>3359106</v>
      </c>
      <c r="V20" s="161">
        <v>0</v>
      </c>
      <c r="W20" s="161"/>
      <c r="X20" s="23">
        <f>Y20/Tbl11!C19</f>
        <v>593.7994786638347</v>
      </c>
      <c r="Y20" s="150">
        <f>AA20+AB20-AC20</f>
        <v>9225862.5</v>
      </c>
      <c r="Z20" s="46" t="s">
        <v>2</v>
      </c>
      <c r="AA20" s="91">
        <f>SUM(T20,U20,V20,)</f>
        <v>9043193</v>
      </c>
      <c r="AB20" s="119">
        <v>186337.5</v>
      </c>
      <c r="AC20" s="121">
        <v>3668</v>
      </c>
    </row>
    <row r="21" spans="1:29" ht="12.75">
      <c r="A21" s="110" t="s">
        <v>59</v>
      </c>
      <c r="B21" s="176">
        <f>+C21+R21+S21+T21+V21</f>
        <v>356568807.53000003</v>
      </c>
      <c r="C21" s="165">
        <f>SUM(D21:Q21)</f>
        <v>330125949.12</v>
      </c>
      <c r="D21" s="110">
        <v>8322413.14</v>
      </c>
      <c r="E21" s="110">
        <v>20879984.8</v>
      </c>
      <c r="F21" s="110">
        <v>130885662.67</v>
      </c>
      <c r="G21" s="110">
        <v>33011700.479999997</v>
      </c>
      <c r="H21" s="110">
        <v>3106624.8</v>
      </c>
      <c r="I21" s="110">
        <v>2623986.76</v>
      </c>
      <c r="J21" s="110">
        <v>23341748.67</v>
      </c>
      <c r="K21" s="110">
        <v>23865279.8</v>
      </c>
      <c r="L21" s="161"/>
      <c r="M21" s="110" t="s">
        <v>59</v>
      </c>
      <c r="N21" s="161">
        <v>6059290.830000001</v>
      </c>
      <c r="O21" s="161">
        <v>73076419.82</v>
      </c>
      <c r="P21" s="161">
        <v>1653149.9800000002</v>
      </c>
      <c r="Q21" s="161">
        <v>3299687.37</v>
      </c>
      <c r="R21" s="110">
        <v>10671017.56</v>
      </c>
      <c r="S21" s="161">
        <v>12652214.850000001</v>
      </c>
      <c r="T21" s="161">
        <v>3119626</v>
      </c>
      <c r="U21" s="161">
        <v>11620479</v>
      </c>
      <c r="V21" s="161">
        <v>0</v>
      </c>
      <c r="W21" s="161"/>
      <c r="X21" s="23">
        <f>Y21/Tbl11!C20</f>
        <v>665.8521985162579</v>
      </c>
      <c r="Y21" s="150">
        <f>AA21+AB21-AC21</f>
        <v>17665382.560000002</v>
      </c>
      <c r="Z21" s="46" t="s">
        <v>10</v>
      </c>
      <c r="AA21" s="91">
        <f>SUM(T21,U21,V21,)</f>
        <v>14740105</v>
      </c>
      <c r="AB21" s="119">
        <v>3299687.37</v>
      </c>
      <c r="AC21" s="121">
        <v>374409.81</v>
      </c>
    </row>
    <row r="22" spans="1:29" ht="12.75">
      <c r="A22" s="110" t="s">
        <v>60</v>
      </c>
      <c r="B22" s="176">
        <f>+C22+R22+S22+T22+V22</f>
        <v>71720691.75999999</v>
      </c>
      <c r="C22" s="165">
        <f>SUM(D22:Q22)</f>
        <v>56278968.76</v>
      </c>
      <c r="D22" s="110">
        <v>1343681.73</v>
      </c>
      <c r="E22" s="110">
        <v>4596891.45</v>
      </c>
      <c r="F22" s="110">
        <v>23261191.15</v>
      </c>
      <c r="G22" s="110">
        <v>4923796.740000001</v>
      </c>
      <c r="H22" s="110">
        <v>379806.97000000003</v>
      </c>
      <c r="I22" s="110">
        <v>438572</v>
      </c>
      <c r="J22" s="110">
        <v>3218103.57</v>
      </c>
      <c r="K22" s="110">
        <v>3655252.2800000003</v>
      </c>
      <c r="L22" s="161"/>
      <c r="M22" s="110" t="s">
        <v>60</v>
      </c>
      <c r="N22" s="161">
        <v>1030814.69</v>
      </c>
      <c r="O22" s="161">
        <v>13337449.899999999</v>
      </c>
      <c r="P22" s="161">
        <v>0</v>
      </c>
      <c r="Q22" s="161">
        <v>93408.28</v>
      </c>
      <c r="R22" s="110">
        <v>2405665</v>
      </c>
      <c r="S22" s="161">
        <v>12212168</v>
      </c>
      <c r="T22" s="161">
        <v>823890</v>
      </c>
      <c r="U22" s="161">
        <v>1525000</v>
      </c>
      <c r="V22" s="161">
        <v>0</v>
      </c>
      <c r="W22" s="161"/>
      <c r="X22" s="23">
        <f>Y22/Tbl11!C21</f>
        <v>545.8442634125627</v>
      </c>
      <c r="Y22" s="150">
        <f>AA22+AB22-AC22</f>
        <v>2442298.28</v>
      </c>
      <c r="Z22" s="46" t="s">
        <v>3</v>
      </c>
      <c r="AA22" s="91">
        <f>SUM(T22,U22,V22,)</f>
        <v>2348890</v>
      </c>
      <c r="AB22" s="119">
        <v>93408.28</v>
      </c>
      <c r="AC22" s="121">
        <v>0</v>
      </c>
    </row>
    <row r="23" spans="1:29" ht="12.75">
      <c r="A23" s="110"/>
      <c r="B23" s="176"/>
      <c r="C23" s="165"/>
      <c r="D23" s="110"/>
      <c r="E23" s="110"/>
      <c r="F23" s="110"/>
      <c r="G23" s="110"/>
      <c r="H23" s="110"/>
      <c r="I23" s="110"/>
      <c r="J23" s="110"/>
      <c r="K23" s="110"/>
      <c r="L23" s="161"/>
      <c r="M23" s="110"/>
      <c r="N23" s="161"/>
      <c r="O23" s="161"/>
      <c r="P23" s="161"/>
      <c r="Q23" s="161"/>
      <c r="R23" s="110"/>
      <c r="S23" s="161"/>
      <c r="T23" s="161"/>
      <c r="U23" s="161"/>
      <c r="V23" s="161"/>
      <c r="W23" s="161"/>
      <c r="Y23" s="151"/>
      <c r="Z23"/>
      <c r="AA23" s="91"/>
      <c r="AB23" s="119"/>
      <c r="AC23" s="121"/>
    </row>
    <row r="24" spans="1:29" ht="12.75">
      <c r="A24" s="110" t="s">
        <v>61</v>
      </c>
      <c r="B24" s="176">
        <f>+C24+R24+S24+T24+V24</f>
        <v>531359663.71000004</v>
      </c>
      <c r="C24" s="165">
        <f>SUM(D24:Q24)</f>
        <v>492171347.31</v>
      </c>
      <c r="D24" s="110">
        <v>9435059.24</v>
      </c>
      <c r="E24" s="110">
        <v>31914136.410000004</v>
      </c>
      <c r="F24" s="110">
        <v>201893270.73000005</v>
      </c>
      <c r="G24" s="110">
        <v>51401542.63</v>
      </c>
      <c r="H24" s="110">
        <v>2586424.87</v>
      </c>
      <c r="I24" s="110">
        <v>4889518.01</v>
      </c>
      <c r="J24" s="110">
        <v>19385730.58</v>
      </c>
      <c r="K24" s="110">
        <v>35694843.330000006</v>
      </c>
      <c r="L24" s="161"/>
      <c r="M24" s="110" t="s">
        <v>61</v>
      </c>
      <c r="N24" s="161">
        <v>11062083.42</v>
      </c>
      <c r="O24" s="161">
        <v>119909942.64999999</v>
      </c>
      <c r="P24" s="161">
        <v>829530.3600000001</v>
      </c>
      <c r="Q24" s="161">
        <v>3169265.08</v>
      </c>
      <c r="R24" s="110">
        <v>10653307.540000001</v>
      </c>
      <c r="S24" s="161">
        <v>16347568.86</v>
      </c>
      <c r="T24" s="161">
        <v>12187440</v>
      </c>
      <c r="U24" s="161">
        <v>17076300</v>
      </c>
      <c r="V24" s="161">
        <v>0</v>
      </c>
      <c r="W24" s="161"/>
      <c r="X24" s="23">
        <f>Y24/Tbl11!C23</f>
        <v>773.0503498039724</v>
      </c>
      <c r="Y24" s="150">
        <f>AA24+AB24-AC24</f>
        <v>30966966.869999997</v>
      </c>
      <c r="Z24" s="46" t="s">
        <v>11</v>
      </c>
      <c r="AA24" s="91">
        <f>SUM(T24,U24,V24,)</f>
        <v>29263740</v>
      </c>
      <c r="AB24" s="119">
        <v>3169265.08</v>
      </c>
      <c r="AC24" s="121">
        <v>1466038.21</v>
      </c>
    </row>
    <row r="25" spans="1:29" ht="12.75">
      <c r="A25" s="110" t="s">
        <v>62</v>
      </c>
      <c r="B25" s="165">
        <f>+C25+R25+S25+T25+V25</f>
        <v>59464379.010000005</v>
      </c>
      <c r="C25" s="165">
        <f>SUM(D25:Q25)</f>
        <v>56712452.300000004</v>
      </c>
      <c r="D25" s="110">
        <v>1621936.49</v>
      </c>
      <c r="E25" s="110">
        <v>2628176.62</v>
      </c>
      <c r="F25" s="110">
        <v>22806177.499999996</v>
      </c>
      <c r="G25" s="110">
        <v>4819203.9</v>
      </c>
      <c r="H25" s="110">
        <v>678079.5700000001</v>
      </c>
      <c r="I25" s="110">
        <v>476951.10000000003</v>
      </c>
      <c r="J25" s="110">
        <v>4024851.1999999997</v>
      </c>
      <c r="K25" s="110">
        <v>4104077.1999999997</v>
      </c>
      <c r="L25" s="161"/>
      <c r="M25" s="110" t="s">
        <v>62</v>
      </c>
      <c r="N25" s="161">
        <v>988947.88</v>
      </c>
      <c r="O25" s="161">
        <v>14080606.82</v>
      </c>
      <c r="P25" s="161">
        <v>201242.07999999996</v>
      </c>
      <c r="Q25" s="161">
        <v>282201.94000000006</v>
      </c>
      <c r="R25" s="110">
        <v>2612057</v>
      </c>
      <c r="S25" s="161">
        <v>107352.81999999999</v>
      </c>
      <c r="T25" s="161">
        <v>32516.89</v>
      </c>
      <c r="U25" s="161">
        <v>1071875</v>
      </c>
      <c r="V25" s="161">
        <v>0</v>
      </c>
      <c r="W25" s="161"/>
      <c r="X25" s="23">
        <f>Y25/Tbl11!C24</f>
        <v>330.90562250912825</v>
      </c>
      <c r="Y25" s="150">
        <f>AA25+AB25-AC25</f>
        <v>1386593.83</v>
      </c>
      <c r="Z25" s="46" t="s">
        <v>12</v>
      </c>
      <c r="AA25" s="91">
        <f>SUM(T25,U25,V25,)</f>
        <v>1104391.89</v>
      </c>
      <c r="AB25" s="119">
        <v>282201.94000000006</v>
      </c>
      <c r="AC25" s="121">
        <v>0</v>
      </c>
    </row>
    <row r="26" spans="1:29" ht="12.75">
      <c r="A26" s="110" t="s">
        <v>63</v>
      </c>
      <c r="B26" s="165">
        <f>+C26+R26+S26+T26+V26</f>
        <v>557016563.9300001</v>
      </c>
      <c r="C26" s="165">
        <f>SUM(D26:Q26)</f>
        <v>482860551.16</v>
      </c>
      <c r="D26" s="110">
        <v>11049350.69</v>
      </c>
      <c r="E26" s="110">
        <v>25566960.48</v>
      </c>
      <c r="F26" s="110">
        <v>183495980.86000007</v>
      </c>
      <c r="G26" s="110">
        <v>56525382.75999999</v>
      </c>
      <c r="H26" s="110">
        <v>1608765.6900000002</v>
      </c>
      <c r="I26" s="110">
        <v>3193275.8899999997</v>
      </c>
      <c r="J26" s="110">
        <v>29584154.82</v>
      </c>
      <c r="K26" s="110">
        <v>28984446.44</v>
      </c>
      <c r="L26" s="161"/>
      <c r="M26" s="110" t="s">
        <v>63</v>
      </c>
      <c r="N26" s="161">
        <v>11902488.069999998</v>
      </c>
      <c r="O26" s="161">
        <v>129168976.64</v>
      </c>
      <c r="P26" s="161">
        <v>403016.8</v>
      </c>
      <c r="Q26" s="161">
        <v>1377752.02</v>
      </c>
      <c r="R26" s="110">
        <v>15002160.19</v>
      </c>
      <c r="S26" s="161">
        <v>47763925.10999999</v>
      </c>
      <c r="T26" s="161">
        <v>11389927.47</v>
      </c>
      <c r="U26" s="161">
        <v>11186593.81</v>
      </c>
      <c r="V26" s="161">
        <v>0</v>
      </c>
      <c r="W26" s="161"/>
      <c r="X26" s="23">
        <f>Y26/Tbl11!C25</f>
        <v>642.3995915515811</v>
      </c>
      <c r="Y26" s="150">
        <f>AA26+AB26-AC26</f>
        <v>23953442.650000002</v>
      </c>
      <c r="Z26" s="46" t="s">
        <v>16</v>
      </c>
      <c r="AA26" s="91">
        <f>SUM(T26,U26,V26,)</f>
        <v>22576521.28</v>
      </c>
      <c r="AB26" s="119">
        <v>1377752.02</v>
      </c>
      <c r="AC26" s="121">
        <v>830.65</v>
      </c>
    </row>
    <row r="27" spans="1:29" ht="12.75">
      <c r="A27" s="110" t="s">
        <v>64</v>
      </c>
      <c r="B27" s="165">
        <f>+C27+R27+S27+T27+V27</f>
        <v>850684703.0799999</v>
      </c>
      <c r="C27" s="165">
        <f>SUM(D27:Q27)</f>
        <v>760623810.0799999</v>
      </c>
      <c r="D27" s="110">
        <v>10205869</v>
      </c>
      <c r="E27" s="110">
        <v>51114076.48</v>
      </c>
      <c r="F27" s="110">
        <v>308758591.05</v>
      </c>
      <c r="G27" s="110">
        <v>97502547.62</v>
      </c>
      <c r="H27" s="110">
        <v>2751279.2199999997</v>
      </c>
      <c r="I27" s="110">
        <v>5904354</v>
      </c>
      <c r="J27" s="110">
        <v>34052604.9</v>
      </c>
      <c r="K27" s="110">
        <v>38164615</v>
      </c>
      <c r="L27" s="161"/>
      <c r="M27" s="110" t="s">
        <v>64</v>
      </c>
      <c r="N27" s="161">
        <v>20735148</v>
      </c>
      <c r="O27" s="161">
        <v>184670395.67999998</v>
      </c>
      <c r="P27" s="161">
        <v>5996633.13</v>
      </c>
      <c r="Q27" s="161">
        <v>767696</v>
      </c>
      <c r="R27" s="110">
        <v>12166947</v>
      </c>
      <c r="S27" s="161">
        <v>63267567</v>
      </c>
      <c r="T27" s="161">
        <v>14626379</v>
      </c>
      <c r="U27" s="161">
        <v>24490181</v>
      </c>
      <c r="V27" s="161">
        <v>0</v>
      </c>
      <c r="W27" s="161"/>
      <c r="X27" s="23">
        <f>Y27/Tbl11!C26</f>
        <v>788.48741431205</v>
      </c>
      <c r="Y27" s="150">
        <f>AA27+AB27-AC27</f>
        <v>39884256</v>
      </c>
      <c r="Z27" s="46" t="s">
        <v>17</v>
      </c>
      <c r="AA27" s="91">
        <f>SUM(T27,U27,V27,)</f>
        <v>39116560</v>
      </c>
      <c r="AB27" s="119">
        <v>767696</v>
      </c>
      <c r="AC27" s="121">
        <v>0</v>
      </c>
    </row>
    <row r="28" spans="1:29" ht="12.75">
      <c r="A28" s="110" t="s">
        <v>65</v>
      </c>
      <c r="B28" s="165">
        <f>+C28+R28+S28+T28+V28</f>
        <v>32895057.01</v>
      </c>
      <c r="C28" s="165">
        <f>SUM(D28:Q28)</f>
        <v>31738029.85</v>
      </c>
      <c r="D28" s="110">
        <v>1276943.53</v>
      </c>
      <c r="E28" s="110">
        <v>2443339.2300000004</v>
      </c>
      <c r="F28" s="174">
        <v>12390370.060000002</v>
      </c>
      <c r="G28" s="110">
        <v>3273873.6300000004</v>
      </c>
      <c r="H28" s="110">
        <v>211030.16</v>
      </c>
      <c r="I28" s="110">
        <v>2649.58</v>
      </c>
      <c r="J28" s="110">
        <v>2272030.04</v>
      </c>
      <c r="K28" s="110">
        <v>2235027.41</v>
      </c>
      <c r="L28" s="161"/>
      <c r="M28" s="110" t="s">
        <v>65</v>
      </c>
      <c r="N28" s="161">
        <v>652514.9800000001</v>
      </c>
      <c r="O28" s="161">
        <v>6673929.969999999</v>
      </c>
      <c r="P28" s="161">
        <v>90318.20999999998</v>
      </c>
      <c r="Q28" s="161">
        <v>216003.05</v>
      </c>
      <c r="R28" s="110">
        <v>1157027.16</v>
      </c>
      <c r="S28" s="161">
        <v>0</v>
      </c>
      <c r="T28" s="161">
        <v>0</v>
      </c>
      <c r="U28" s="161">
        <v>0</v>
      </c>
      <c r="V28" s="161">
        <v>0</v>
      </c>
      <c r="W28" s="161"/>
      <c r="X28" s="23">
        <f>Y28/Tbl11!C27</f>
        <v>11.029705617426787</v>
      </c>
      <c r="Y28" s="150">
        <f>AA28+AB28-AC28</f>
        <v>23414.5</v>
      </c>
      <c r="Z28" s="46" t="s">
        <v>18</v>
      </c>
      <c r="AA28" s="91">
        <f>SUM(T28,U28,V28,)</f>
        <v>0</v>
      </c>
      <c r="AB28" s="119">
        <v>216003.05</v>
      </c>
      <c r="AC28" s="121">
        <v>192588.55</v>
      </c>
    </row>
    <row r="29" spans="1:29" s="226" customFormat="1" ht="12.75">
      <c r="A29" s="174"/>
      <c r="B29" s="176"/>
      <c r="C29" s="176"/>
      <c r="D29" s="174"/>
      <c r="E29" s="174"/>
      <c r="F29" s="174"/>
      <c r="G29" s="174"/>
      <c r="H29" s="174"/>
      <c r="I29" s="174"/>
      <c r="J29" s="174"/>
      <c r="K29" s="174"/>
      <c r="L29" s="175"/>
      <c r="M29" s="174"/>
      <c r="N29" s="175"/>
      <c r="O29" s="175"/>
      <c r="P29" s="175"/>
      <c r="Q29" s="175"/>
      <c r="R29" s="174"/>
      <c r="S29" s="175"/>
      <c r="T29" s="175"/>
      <c r="U29" s="175"/>
      <c r="V29" s="175"/>
      <c r="W29" s="175"/>
      <c r="Y29" s="227"/>
      <c r="Z29" s="228"/>
      <c r="AA29" s="120"/>
      <c r="AB29" s="121"/>
      <c r="AC29" s="121"/>
    </row>
    <row r="30" spans="1:29" ht="12.75">
      <c r="A30" s="110" t="s">
        <v>147</v>
      </c>
      <c r="B30" s="165">
        <f>+C30+R30+S30+T30+V30</f>
        <v>2572931850.3900003</v>
      </c>
      <c r="C30" s="165">
        <f>SUM(D30:Q30)</f>
        <v>2193145346.3900003</v>
      </c>
      <c r="D30" s="110">
        <v>38221471.29</v>
      </c>
      <c r="E30" s="110">
        <v>135180255.10000002</v>
      </c>
      <c r="F30" s="110">
        <v>862240839.87</v>
      </c>
      <c r="G30" s="110">
        <v>271448750.47999996</v>
      </c>
      <c r="H30" s="110">
        <v>10680737.47</v>
      </c>
      <c r="I30" s="110">
        <v>16267.419999999998</v>
      </c>
      <c r="J30" s="110">
        <v>95280295.94000003</v>
      </c>
      <c r="K30" s="110">
        <v>118080271.57000001</v>
      </c>
      <c r="L30" s="161"/>
      <c r="M30" s="110" t="s">
        <v>147</v>
      </c>
      <c r="N30" s="161">
        <v>32998375.64</v>
      </c>
      <c r="O30" s="161">
        <v>627307337.53</v>
      </c>
      <c r="P30" s="161">
        <v>1690744.0800000003</v>
      </c>
      <c r="Q30" s="161">
        <v>0</v>
      </c>
      <c r="R30" s="110">
        <v>45863631</v>
      </c>
      <c r="S30" s="161">
        <v>181885149</v>
      </c>
      <c r="T30" s="161">
        <v>42649292</v>
      </c>
      <c r="U30" s="161">
        <v>68853524</v>
      </c>
      <c r="V30" s="161">
        <v>109388432</v>
      </c>
      <c r="W30" s="161"/>
      <c r="X30" s="23">
        <f>Y30/Tbl11!C29</f>
        <v>1548.4093477636693</v>
      </c>
      <c r="Y30" s="150">
        <f>AA30+AB30-AC30</f>
        <v>220891248</v>
      </c>
      <c r="Z30" s="46" t="s">
        <v>7</v>
      </c>
      <c r="AA30" s="91">
        <f>SUM(T30,U30,V30,)</f>
        <v>220891248</v>
      </c>
      <c r="AB30" s="119">
        <v>0</v>
      </c>
      <c r="AC30" s="121">
        <v>0</v>
      </c>
    </row>
    <row r="31" spans="1:29" ht="12.75">
      <c r="A31" s="110" t="s">
        <v>67</v>
      </c>
      <c r="B31" s="165">
        <f>+C31+R31+S31+T31+V31</f>
        <v>1961246791.1799998</v>
      </c>
      <c r="C31" s="165">
        <f>SUM(D31:Q31)</f>
        <v>1725020778.1799998</v>
      </c>
      <c r="D31" s="110">
        <v>60517652.92999999</v>
      </c>
      <c r="E31" s="110">
        <v>105609528.18</v>
      </c>
      <c r="F31" s="174">
        <v>633927545.79</v>
      </c>
      <c r="G31" s="174">
        <v>227703401.53000003</v>
      </c>
      <c r="H31" s="110">
        <v>9972758.18</v>
      </c>
      <c r="I31" s="110">
        <v>14517980.16</v>
      </c>
      <c r="J31" s="110">
        <v>96076883.24000001</v>
      </c>
      <c r="K31" s="110">
        <v>107711169.8</v>
      </c>
      <c r="L31" s="161"/>
      <c r="M31" s="110" t="s">
        <v>67</v>
      </c>
      <c r="N31" s="161">
        <v>33176174.540000003</v>
      </c>
      <c r="O31" s="161">
        <v>433151748.43</v>
      </c>
      <c r="P31" s="161">
        <v>2374933.04</v>
      </c>
      <c r="Q31" s="161">
        <v>281002.36</v>
      </c>
      <c r="R31" s="110">
        <v>62719516</v>
      </c>
      <c r="S31" s="161">
        <v>151985559</v>
      </c>
      <c r="T31" s="161">
        <v>21520938</v>
      </c>
      <c r="U31" s="161">
        <v>32378574</v>
      </c>
      <c r="V31" s="161">
        <v>0</v>
      </c>
      <c r="W31" s="161"/>
      <c r="X31" s="23">
        <f>Y31/Tbl11!C30</f>
        <v>431.28530511372855</v>
      </c>
      <c r="Y31" s="150">
        <f>AA31+AB31-AC31</f>
        <v>54180514.36</v>
      </c>
      <c r="Z31" s="46" t="s">
        <v>8</v>
      </c>
      <c r="AA31" s="91">
        <f>SUM(T31,U31,V31,)</f>
        <v>53899512</v>
      </c>
      <c r="AB31" s="119">
        <v>281002.36</v>
      </c>
      <c r="AC31" s="121">
        <v>0</v>
      </c>
    </row>
    <row r="32" spans="1:29" ht="12.75">
      <c r="A32" s="110" t="s">
        <v>68</v>
      </c>
      <c r="B32" s="165">
        <f>+C32+R32+S32+T32+V32</f>
        <v>110985487.38999999</v>
      </c>
      <c r="C32" s="165">
        <f>SUM(D32:Q32)</f>
        <v>91097227.72999999</v>
      </c>
      <c r="D32" s="110">
        <v>1856997.8399999999</v>
      </c>
      <c r="E32" s="110">
        <v>4987877.140000001</v>
      </c>
      <c r="F32" s="110">
        <v>37142228.62</v>
      </c>
      <c r="G32" s="110">
        <v>9415187.150000002</v>
      </c>
      <c r="H32" s="110">
        <v>481961.05</v>
      </c>
      <c r="I32" s="110">
        <v>636539.26</v>
      </c>
      <c r="J32" s="110">
        <v>6373054.619999999</v>
      </c>
      <c r="K32" s="110">
        <v>5741455.92</v>
      </c>
      <c r="L32" s="161"/>
      <c r="M32" s="110" t="s">
        <v>68</v>
      </c>
      <c r="N32" s="161">
        <v>1548880.7699999998</v>
      </c>
      <c r="O32" s="161">
        <v>22913045.36</v>
      </c>
      <c r="P32" s="161">
        <v>0</v>
      </c>
      <c r="Q32" s="161">
        <v>0</v>
      </c>
      <c r="R32" s="110">
        <v>2444604.0900000003</v>
      </c>
      <c r="S32" s="161">
        <v>15039953.569999998</v>
      </c>
      <c r="T32" s="161">
        <v>2403702</v>
      </c>
      <c r="U32" s="161">
        <v>4307833</v>
      </c>
      <c r="V32" s="161">
        <v>0</v>
      </c>
      <c r="W32" s="161"/>
      <c r="X32" s="23">
        <f>Y32/Tbl11!C31</f>
        <v>882.2827917520533</v>
      </c>
      <c r="Y32" s="150">
        <f>AA32+AB32-AC32</f>
        <v>6711535</v>
      </c>
      <c r="Z32" s="46" t="s">
        <v>20</v>
      </c>
      <c r="AA32" s="91">
        <f>SUM(T32,U32,V32,)</f>
        <v>6711535</v>
      </c>
      <c r="AB32" s="119">
        <v>0</v>
      </c>
      <c r="AC32" s="121">
        <v>0</v>
      </c>
    </row>
    <row r="33" spans="1:29" ht="12.75">
      <c r="A33" s="110" t="s">
        <v>69</v>
      </c>
      <c r="B33" s="165">
        <f>+C33+R33+S33+T33+V33</f>
        <v>223792932.55999997</v>
      </c>
      <c r="C33" s="165">
        <f>SUM(D33:Q33)</f>
        <v>205031592.87999997</v>
      </c>
      <c r="D33" s="110">
        <v>3594783.079999999</v>
      </c>
      <c r="E33" s="110">
        <v>15438913.81</v>
      </c>
      <c r="F33" s="110">
        <v>78220663.01999998</v>
      </c>
      <c r="G33" s="110">
        <v>20161962.659999996</v>
      </c>
      <c r="H33" s="110">
        <v>1038474.5000000001</v>
      </c>
      <c r="I33" s="110">
        <v>1846313.65</v>
      </c>
      <c r="J33" s="110">
        <v>14489073.829999998</v>
      </c>
      <c r="K33" s="110">
        <v>14046604.469999999</v>
      </c>
      <c r="L33" s="161"/>
      <c r="M33" s="110" t="s">
        <v>69</v>
      </c>
      <c r="N33" s="161">
        <v>3661297.12</v>
      </c>
      <c r="O33" s="161">
        <v>51303756.89</v>
      </c>
      <c r="P33" s="161">
        <v>17169.35</v>
      </c>
      <c r="Q33" s="161">
        <v>1212580.5</v>
      </c>
      <c r="R33" s="110">
        <v>6284739.5</v>
      </c>
      <c r="S33" s="161">
        <v>10097801.18</v>
      </c>
      <c r="T33" s="161">
        <v>2378799</v>
      </c>
      <c r="U33" s="161">
        <v>4922600</v>
      </c>
      <c r="V33" s="161">
        <v>0</v>
      </c>
      <c r="W33" s="161"/>
      <c r="X33" s="23">
        <f>Y33/Tbl11!C32</f>
        <v>466.9443732301633</v>
      </c>
      <c r="Y33" s="150">
        <f>AA33+AB33-AC33</f>
        <v>8013979.5</v>
      </c>
      <c r="Z33" s="46" t="s">
        <v>21</v>
      </c>
      <c r="AA33" s="91">
        <f>SUM(T33,U33,V33,)</f>
        <v>7301399</v>
      </c>
      <c r="AB33" s="119">
        <v>1212580.5</v>
      </c>
      <c r="AC33" s="121">
        <v>500000</v>
      </c>
    </row>
    <row r="34" spans="1:29" ht="12.75">
      <c r="A34" s="110" t="s">
        <v>70</v>
      </c>
      <c r="B34" s="165">
        <f>+C34+R34+S34+T34+V34</f>
        <v>50054807.71000001</v>
      </c>
      <c r="C34" s="165">
        <f>SUM(D34:Q34)</f>
        <v>39844515.400000006</v>
      </c>
      <c r="D34" s="110">
        <v>692277.56</v>
      </c>
      <c r="E34" s="110">
        <v>2610445.6</v>
      </c>
      <c r="F34" s="110">
        <v>16588523.479999997</v>
      </c>
      <c r="G34" s="110">
        <v>3341658.0300000003</v>
      </c>
      <c r="H34" s="110">
        <v>575630.4099999999</v>
      </c>
      <c r="I34" s="110">
        <v>319419.83</v>
      </c>
      <c r="J34" s="110">
        <v>2741279.6</v>
      </c>
      <c r="K34" s="110">
        <v>2219099.0999999996</v>
      </c>
      <c r="L34" s="161"/>
      <c r="M34" s="110" t="s">
        <v>70</v>
      </c>
      <c r="N34" s="161">
        <v>978386.85</v>
      </c>
      <c r="O34" s="161">
        <v>9637122.6</v>
      </c>
      <c r="P34" s="161">
        <v>0</v>
      </c>
      <c r="Q34" s="161">
        <v>140672.34000000003</v>
      </c>
      <c r="R34" s="110">
        <v>1504265.29</v>
      </c>
      <c r="S34" s="161">
        <v>8306163.02</v>
      </c>
      <c r="T34" s="161">
        <v>399864</v>
      </c>
      <c r="U34" s="161">
        <v>832593</v>
      </c>
      <c r="V34" s="161">
        <v>0</v>
      </c>
      <c r="W34" s="161"/>
      <c r="X34" s="23">
        <f>Y34/Tbl11!C33</f>
        <v>440.8007146813414</v>
      </c>
      <c r="Y34" s="150">
        <f>AA34+AB34-AC34</f>
        <v>1233558.76</v>
      </c>
      <c r="Z34" s="46" t="s">
        <v>22</v>
      </c>
      <c r="AA34" s="91">
        <f>SUM(T34,U34,V34,)</f>
        <v>1232457</v>
      </c>
      <c r="AB34" s="119">
        <v>140672.34000000003</v>
      </c>
      <c r="AC34" s="121">
        <v>139570.58000000002</v>
      </c>
    </row>
    <row r="35" spans="1:29" ht="12.75">
      <c r="A35" s="110"/>
      <c r="B35" s="165"/>
      <c r="C35" s="165"/>
      <c r="D35" s="110"/>
      <c r="E35" s="110"/>
      <c r="F35" s="110"/>
      <c r="G35" s="110"/>
      <c r="H35" s="110"/>
      <c r="I35" s="110"/>
      <c r="J35" s="110"/>
      <c r="K35" s="110"/>
      <c r="L35" s="161"/>
      <c r="M35" s="110"/>
      <c r="N35" s="161"/>
      <c r="O35" s="161"/>
      <c r="P35" s="161"/>
      <c r="Q35" s="161"/>
      <c r="R35" s="110"/>
      <c r="S35" s="161"/>
      <c r="T35" s="161"/>
      <c r="U35" s="161"/>
      <c r="V35" s="161"/>
      <c r="W35" s="161"/>
      <c r="Y35" s="151"/>
      <c r="Z35"/>
      <c r="AA35" s="91"/>
      <c r="AB35" s="119"/>
      <c r="AC35" s="121"/>
    </row>
    <row r="36" spans="1:29" ht="12.75">
      <c r="A36" s="110" t="s">
        <v>71</v>
      </c>
      <c r="B36" s="165">
        <f>+C36+R36+S36+T36+V36</f>
        <v>56620598.75</v>
      </c>
      <c r="C36" s="165">
        <f>SUM(D36:Q36)</f>
        <v>52530849.55</v>
      </c>
      <c r="D36" s="110">
        <v>1141174.64</v>
      </c>
      <c r="E36" s="110">
        <v>3984301.869999999</v>
      </c>
      <c r="F36" s="110">
        <v>22078859.16</v>
      </c>
      <c r="G36" s="110">
        <v>4440960.73</v>
      </c>
      <c r="H36" s="110">
        <v>200674.19</v>
      </c>
      <c r="I36" s="110">
        <v>0</v>
      </c>
      <c r="J36" s="110">
        <v>2310984.9699999997</v>
      </c>
      <c r="K36" s="110">
        <v>3388617.61</v>
      </c>
      <c r="L36" s="161"/>
      <c r="M36" s="110" t="s">
        <v>71</v>
      </c>
      <c r="N36" s="161">
        <v>1234700.9000000001</v>
      </c>
      <c r="O36" s="161">
        <v>13469645.680000002</v>
      </c>
      <c r="P36" s="161">
        <v>280929.80000000005</v>
      </c>
      <c r="Q36" s="161">
        <v>0</v>
      </c>
      <c r="R36" s="110">
        <v>1902095.8599999999</v>
      </c>
      <c r="S36" s="161">
        <v>728514.34</v>
      </c>
      <c r="T36" s="161">
        <v>1459139</v>
      </c>
      <c r="U36" s="161">
        <v>2240998</v>
      </c>
      <c r="V36" s="161">
        <v>0</v>
      </c>
      <c r="W36" s="161"/>
      <c r="X36" s="23">
        <f>Y36/Tbl11!C35</f>
        <v>846.9846174975966</v>
      </c>
      <c r="Y36" s="150">
        <f>AA36+AB36-AC36</f>
        <v>3700137</v>
      </c>
      <c r="Z36" s="46" t="s">
        <v>23</v>
      </c>
      <c r="AA36" s="91">
        <f>SUM(T36,U36,V36,)</f>
        <v>3700137</v>
      </c>
      <c r="AB36" s="119">
        <v>0</v>
      </c>
      <c r="AC36" s="121">
        <v>0</v>
      </c>
    </row>
    <row r="37" spans="1:29" ht="12.75">
      <c r="A37" s="110" t="s">
        <v>72</v>
      </c>
      <c r="B37" s="176">
        <f>+C37+R37+S37+T37+V37</f>
        <v>308026203.10999995</v>
      </c>
      <c r="C37" s="165">
        <f>SUM(D37:Q37)</f>
        <v>269187901.06</v>
      </c>
      <c r="D37" s="110">
        <v>6696013.8999999985</v>
      </c>
      <c r="E37" s="110">
        <v>18229851.329999994</v>
      </c>
      <c r="F37" s="110">
        <v>111161045.10999998</v>
      </c>
      <c r="G37" s="110">
        <v>25115799.32</v>
      </c>
      <c r="H37" s="110">
        <v>1630729.75</v>
      </c>
      <c r="I37" s="110">
        <v>474074.54</v>
      </c>
      <c r="J37" s="110">
        <v>11088893.799999999</v>
      </c>
      <c r="K37" s="110">
        <v>19590866.43</v>
      </c>
      <c r="L37" s="161"/>
      <c r="M37" s="110" t="s">
        <v>72</v>
      </c>
      <c r="N37" s="161">
        <v>9364144.21</v>
      </c>
      <c r="O37" s="161">
        <v>64810183.81000001</v>
      </c>
      <c r="P37" s="161">
        <v>266974.21</v>
      </c>
      <c r="Q37" s="161">
        <v>759324.6499999999</v>
      </c>
      <c r="R37" s="110">
        <v>10390379.46</v>
      </c>
      <c r="S37" s="161">
        <v>26599062.59</v>
      </c>
      <c r="T37" s="161">
        <v>1848860</v>
      </c>
      <c r="U37" s="161">
        <v>3968938</v>
      </c>
      <c r="V37" s="161">
        <v>0</v>
      </c>
      <c r="W37" s="161"/>
      <c r="X37" s="23">
        <f>Y37/Tbl11!C36</f>
        <v>298.46055314792164</v>
      </c>
      <c r="Y37" s="150">
        <f>AA37+AB37-AC37</f>
        <v>6563654.17</v>
      </c>
      <c r="Z37" s="46" t="s">
        <v>1</v>
      </c>
      <c r="AA37" s="91">
        <f>SUM(T37,U37,V37,)</f>
        <v>5817798</v>
      </c>
      <c r="AB37" s="119">
        <v>759324.6499999999</v>
      </c>
      <c r="AC37" s="121">
        <v>13468.48</v>
      </c>
    </row>
    <row r="38" spans="1:29" ht="12.75">
      <c r="A38" s="110" t="s">
        <v>73</v>
      </c>
      <c r="B38" s="165">
        <f>+C38+R38+S38+T38+V38</f>
        <v>204934823.3</v>
      </c>
      <c r="C38" s="165">
        <f>SUM(D38:Q38)</f>
        <v>186269358.02</v>
      </c>
      <c r="D38" s="110">
        <v>4171116.1300000004</v>
      </c>
      <c r="E38" s="110">
        <v>11556486.66</v>
      </c>
      <c r="F38" s="110">
        <v>73491778.07</v>
      </c>
      <c r="G38" s="110">
        <v>17582077.72</v>
      </c>
      <c r="H38" s="110">
        <v>2115916.83</v>
      </c>
      <c r="I38" s="110">
        <v>1485442.15</v>
      </c>
      <c r="J38" s="110">
        <v>8091499.150000001</v>
      </c>
      <c r="K38" s="110">
        <v>10664615.42</v>
      </c>
      <c r="L38" s="161"/>
      <c r="M38" s="110" t="s">
        <v>73</v>
      </c>
      <c r="N38" s="161">
        <v>2605103.6199999996</v>
      </c>
      <c r="O38" s="161">
        <v>45866760.870000005</v>
      </c>
      <c r="P38" s="161">
        <v>151336.15000000002</v>
      </c>
      <c r="Q38" s="161">
        <v>8487225.25</v>
      </c>
      <c r="R38" s="110">
        <v>6887228.36</v>
      </c>
      <c r="S38" s="161">
        <v>8245353.92</v>
      </c>
      <c r="T38" s="161">
        <v>3532883</v>
      </c>
      <c r="U38" s="161">
        <v>7400051</v>
      </c>
      <c r="V38" s="161">
        <v>0</v>
      </c>
      <c r="W38" s="161"/>
      <c r="X38" s="23">
        <f>Y38/Tbl11!C37</f>
        <v>1205.883304326387</v>
      </c>
      <c r="Y38" s="150">
        <f>AA38+AB38-AC38</f>
        <v>16945890.38</v>
      </c>
      <c r="Z38" s="46" t="s">
        <v>4</v>
      </c>
      <c r="AA38" s="91">
        <f>SUM(T38,U38,V38,)</f>
        <v>10932934</v>
      </c>
      <c r="AB38" s="119">
        <v>8487225.25</v>
      </c>
      <c r="AC38" s="121">
        <v>2474268.87</v>
      </c>
    </row>
    <row r="39" spans="1:29" ht="12.75">
      <c r="A39" s="177" t="s">
        <v>74</v>
      </c>
      <c r="B39" s="178">
        <f>+C39+R39+S39+T39+V39</f>
        <v>120134570.29000004</v>
      </c>
      <c r="C39" s="178">
        <f>SUM(D39:Q39)</f>
        <v>105647223.84000003</v>
      </c>
      <c r="D39" s="177">
        <v>1505868.7799999998</v>
      </c>
      <c r="E39" s="177">
        <v>6691506.869999999</v>
      </c>
      <c r="F39" s="177">
        <v>46358139.09000001</v>
      </c>
      <c r="G39" s="177">
        <v>10469692.400000002</v>
      </c>
      <c r="H39" s="177">
        <v>306197.94</v>
      </c>
      <c r="I39" s="177">
        <v>855905.2</v>
      </c>
      <c r="J39" s="177">
        <v>5772311.47</v>
      </c>
      <c r="K39" s="177">
        <v>7337447.49</v>
      </c>
      <c r="L39" s="177"/>
      <c r="M39" s="177" t="s">
        <v>74</v>
      </c>
      <c r="N39" s="177">
        <v>933499.2</v>
      </c>
      <c r="O39" s="177">
        <v>25100574.07</v>
      </c>
      <c r="P39" s="177">
        <v>10751.4</v>
      </c>
      <c r="Q39" s="177">
        <v>305329.93000000005</v>
      </c>
      <c r="R39" s="177">
        <v>2765166.43</v>
      </c>
      <c r="S39" s="177">
        <v>8575516.02</v>
      </c>
      <c r="T39" s="177">
        <v>3146664</v>
      </c>
      <c r="U39" s="177">
        <v>6037739</v>
      </c>
      <c r="V39" s="177">
        <v>0</v>
      </c>
      <c r="W39" s="110"/>
      <c r="X39" s="23">
        <f>Y39/Tbl11!C38</f>
        <v>1438.3528806765146</v>
      </c>
      <c r="Y39" s="150">
        <f>AA39+AB39-AC39</f>
        <v>9368712.27</v>
      </c>
      <c r="Z39" s="46" t="s">
        <v>5</v>
      </c>
      <c r="AA39" s="91">
        <f>SUM(T39,U39,V39,)</f>
        <v>9184403</v>
      </c>
      <c r="AB39" s="119">
        <v>305329.93000000005</v>
      </c>
      <c r="AC39" s="122">
        <v>121020.66</v>
      </c>
    </row>
    <row r="40" spans="1:29" ht="12.75">
      <c r="A40" s="91"/>
      <c r="B40" s="165"/>
      <c r="C40" s="165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23"/>
      <c r="Y40" s="181"/>
      <c r="Z40" s="182"/>
      <c r="AA40" s="119"/>
      <c r="AB40" s="119"/>
      <c r="AC40" s="121"/>
    </row>
    <row r="41" spans="1:23" ht="12.75">
      <c r="A41" s="161" t="s">
        <v>129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N41" s="91"/>
      <c r="O41" s="91"/>
      <c r="P41" s="91"/>
      <c r="Q41" s="91"/>
      <c r="R41" s="91"/>
      <c r="S41" s="91"/>
      <c r="T41" s="91"/>
      <c r="U41" s="91"/>
      <c r="V41" s="91"/>
      <c r="W41" s="91"/>
    </row>
    <row r="42" spans="1:23" ht="12.75">
      <c r="A42" s="223" t="s">
        <v>213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</row>
    <row r="43" spans="1:23" ht="12.75">
      <c r="A43" s="52"/>
      <c r="B43" s="53"/>
      <c r="C43" s="53"/>
      <c r="D43" s="144"/>
      <c r="E43" s="144"/>
      <c r="F43" s="144"/>
      <c r="G43" s="144"/>
      <c r="H43" s="144"/>
      <c r="I43" s="144"/>
      <c r="J43" s="144"/>
      <c r="K43" s="144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</row>
    <row r="44" spans="1:23" ht="12.75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M44" s="119"/>
      <c r="N44" s="91"/>
      <c r="O44" s="91"/>
      <c r="P44" s="91"/>
      <c r="Q44" s="91"/>
      <c r="R44" s="91"/>
      <c r="S44" s="91"/>
      <c r="T44" s="91"/>
      <c r="U44" s="91"/>
      <c r="V44" s="91"/>
      <c r="W44" s="91"/>
    </row>
    <row r="45" spans="1:23" ht="12.75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M45" s="119"/>
      <c r="N45" s="91"/>
      <c r="O45" s="91"/>
      <c r="P45" s="91"/>
      <c r="Q45" s="91"/>
      <c r="R45" s="91"/>
      <c r="S45" s="91"/>
      <c r="T45" s="91"/>
      <c r="U45" s="91"/>
      <c r="V45" s="91"/>
      <c r="W45" s="91"/>
    </row>
    <row r="46" spans="1:23" ht="12.75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M46" s="119"/>
      <c r="N46" s="91"/>
      <c r="O46" s="91"/>
      <c r="P46" s="91"/>
      <c r="Q46" s="91"/>
      <c r="R46" s="91"/>
      <c r="S46" s="91"/>
      <c r="T46" s="91"/>
      <c r="U46" s="91"/>
      <c r="V46" s="91"/>
      <c r="W46" s="91"/>
    </row>
    <row r="47" spans="1:13" ht="12.75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M47" s="14"/>
    </row>
    <row r="48" spans="1:13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M48" s="14"/>
    </row>
    <row r="49" spans="1:13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M49" s="14"/>
    </row>
    <row r="50" spans="1:13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M50" s="14"/>
    </row>
    <row r="51" spans="1:13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M51" s="14"/>
    </row>
    <row r="52" spans="1:13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M52" s="14"/>
    </row>
    <row r="53" spans="1:13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M53" s="14"/>
    </row>
    <row r="54" spans="1:13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M54" s="14"/>
    </row>
    <row r="55" spans="1:13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M55" s="14"/>
    </row>
    <row r="56" spans="1:13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M56" s="14"/>
    </row>
    <row r="57" spans="1:13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M57" s="14"/>
    </row>
    <row r="58" spans="1:13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M58" s="14"/>
    </row>
    <row r="59" spans="1:13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M59" s="14"/>
    </row>
    <row r="60" spans="1:13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M60" s="14"/>
    </row>
    <row r="61" spans="1:13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M61" s="14"/>
    </row>
    <row r="62" spans="1:13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M62" s="14"/>
    </row>
    <row r="63" spans="1:13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M63" s="14"/>
    </row>
    <row r="64" spans="1:13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M64" s="14"/>
    </row>
    <row r="65" spans="1:13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M65" s="14"/>
    </row>
    <row r="66" spans="1:13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M66" s="14"/>
    </row>
    <row r="67" spans="1:13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M67" s="14"/>
    </row>
    <row r="68" spans="1:13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M68" s="14"/>
    </row>
    <row r="69" spans="1:13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M69" s="14"/>
    </row>
    <row r="70" spans="1:13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M70" s="14"/>
    </row>
    <row r="71" spans="1:13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M71" s="14"/>
    </row>
    <row r="72" spans="1:13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M72" s="14"/>
    </row>
    <row r="73" spans="1:13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M73" s="14"/>
    </row>
    <row r="74" spans="1:13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M74" s="14"/>
    </row>
    <row r="75" spans="1:13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M75" s="14"/>
    </row>
    <row r="76" spans="1:13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M76" s="14"/>
    </row>
    <row r="77" spans="1:13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M77" s="14"/>
    </row>
    <row r="78" spans="1:13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M78" s="14"/>
    </row>
    <row r="79" spans="1:13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M79" s="14"/>
    </row>
    <row r="80" spans="1:13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M80" s="14"/>
    </row>
    <row r="81" spans="1:13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M81" s="14"/>
    </row>
  </sheetData>
  <sheetProtection password="CAF5" sheet="1" objects="1" scenarios="1"/>
  <mergeCells count="10">
    <mergeCell ref="AB8:AC8"/>
    <mergeCell ref="D6:K6"/>
    <mergeCell ref="N6:Q6"/>
    <mergeCell ref="A1:K1"/>
    <mergeCell ref="M1:V1"/>
    <mergeCell ref="A3:K3"/>
    <mergeCell ref="M3:V3"/>
    <mergeCell ref="R5:R9"/>
    <mergeCell ref="S5:S9"/>
    <mergeCell ref="T5:V8"/>
  </mergeCells>
  <printOptions/>
  <pageMargins left="0.23" right="0.53" top="0.69" bottom="0.66" header="0.44" footer="0.43"/>
  <pageSetup horizontalDpi="600" verticalDpi="600" orientation="landscape" scale="85" r:id="rId1"/>
  <headerFooter alignWithMargins="0">
    <oddHeader>&amp;LWorksheet supporting the calculation in Table 8 
</oddHeader>
    <oddFooter>&amp;L&amp;"Arial,Italic"MSDE-LFRO   09 / 2012&amp;R&amp;"Arial,Italic"Selected Financial Data - Part 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12.140625" style="105" customWidth="1"/>
    <col min="2" max="2" width="16.7109375" style="105" bestFit="1" customWidth="1"/>
    <col min="3" max="4" width="16.140625" style="105" bestFit="1" customWidth="1"/>
    <col min="5" max="5" width="17.28125" style="105" bestFit="1" customWidth="1"/>
    <col min="6" max="7" width="16.140625" style="105" bestFit="1" customWidth="1"/>
    <col min="8" max="8" width="17.28125" style="105" bestFit="1" customWidth="1"/>
    <col min="9" max="9" width="15.00390625" style="105" bestFit="1" customWidth="1"/>
    <col min="10" max="10" width="16.140625" style="105" bestFit="1" customWidth="1"/>
    <col min="11" max="11" width="15.00390625" style="105" bestFit="1" customWidth="1"/>
    <col min="12" max="12" width="17.140625" style="105" customWidth="1"/>
    <col min="13" max="13" width="16.140625" style="105" customWidth="1"/>
    <col min="14" max="14" width="19.7109375" style="105" customWidth="1"/>
    <col min="15" max="15" width="17.421875" style="105" customWidth="1"/>
    <col min="16" max="17" width="12.8515625" style="105" bestFit="1" customWidth="1"/>
    <col min="18" max="20" width="9.140625" style="105" customWidth="1"/>
    <col min="21" max="21" width="15.00390625" style="105" bestFit="1" customWidth="1"/>
    <col min="22" max="16384" width="9.140625" style="105" customWidth="1"/>
  </cols>
  <sheetData>
    <row r="1" spans="1:16" s="216" customFormat="1" ht="12.75">
      <c r="A1" s="265" t="s">
        <v>177</v>
      </c>
      <c r="B1" s="265"/>
      <c r="C1" s="265"/>
      <c r="D1" s="265"/>
      <c r="E1" s="265"/>
      <c r="F1" s="265"/>
      <c r="G1" s="265"/>
      <c r="H1" s="265"/>
      <c r="I1" s="265" t="s">
        <v>177</v>
      </c>
      <c r="J1" s="265"/>
      <c r="K1" s="265"/>
      <c r="L1" s="265"/>
      <c r="M1" s="265"/>
      <c r="N1" s="265"/>
      <c r="O1" s="213"/>
      <c r="P1" s="213"/>
    </row>
    <row r="2" spans="1:16" s="216" customFormat="1" ht="12.75">
      <c r="A2" s="214"/>
      <c r="C2" s="215"/>
      <c r="D2" s="215"/>
      <c r="E2" s="215"/>
      <c r="F2" s="215"/>
      <c r="G2" s="215"/>
      <c r="H2" s="215"/>
      <c r="J2" s="214"/>
      <c r="K2" s="215"/>
      <c r="L2" s="215"/>
      <c r="M2" s="215"/>
      <c r="N2" s="215"/>
      <c r="O2" s="215"/>
      <c r="P2" s="215"/>
    </row>
    <row r="3" spans="1:16" s="217" customFormat="1" ht="12.75">
      <c r="A3" s="265" t="s">
        <v>211</v>
      </c>
      <c r="B3" s="265"/>
      <c r="C3" s="265"/>
      <c r="D3" s="265"/>
      <c r="E3" s="265"/>
      <c r="F3" s="265"/>
      <c r="G3" s="265"/>
      <c r="H3" s="265"/>
      <c r="I3" s="265" t="s">
        <v>211</v>
      </c>
      <c r="J3" s="265"/>
      <c r="K3" s="265"/>
      <c r="L3" s="265"/>
      <c r="M3" s="265"/>
      <c r="N3" s="265"/>
      <c r="O3" s="213"/>
      <c r="P3" s="213"/>
    </row>
    <row r="5" spans="1:14" ht="13.5" thickBo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5:7" ht="15" customHeight="1" thickTop="1">
      <c r="E6" s="266" t="s">
        <v>110</v>
      </c>
      <c r="F6" s="266"/>
      <c r="G6" s="266"/>
    </row>
    <row r="7" spans="1:14" ht="12.75">
      <c r="A7" s="3" t="s">
        <v>112</v>
      </c>
      <c r="C7" s="103"/>
      <c r="D7" s="201" t="s">
        <v>26</v>
      </c>
      <c r="E7" s="103"/>
      <c r="F7" s="202" t="s">
        <v>30</v>
      </c>
      <c r="G7" s="201" t="s">
        <v>32</v>
      </c>
      <c r="H7" s="103"/>
      <c r="I7" s="201" t="s">
        <v>36</v>
      </c>
      <c r="J7" s="103"/>
      <c r="K7" s="201" t="s">
        <v>36</v>
      </c>
      <c r="L7" s="103"/>
      <c r="M7" s="103" t="s">
        <v>45</v>
      </c>
      <c r="N7" s="103"/>
    </row>
    <row r="8" spans="1:14" ht="12.75">
      <c r="A8" t="s">
        <v>35</v>
      </c>
      <c r="B8" s="104" t="s">
        <v>77</v>
      </c>
      <c r="C8" s="201" t="s">
        <v>24</v>
      </c>
      <c r="D8" s="201" t="s">
        <v>24</v>
      </c>
      <c r="E8" s="201" t="s">
        <v>29</v>
      </c>
      <c r="F8" s="201" t="s">
        <v>27</v>
      </c>
      <c r="G8" s="201" t="s">
        <v>27</v>
      </c>
      <c r="H8" s="201" t="s">
        <v>34</v>
      </c>
      <c r="I8" s="201" t="s">
        <v>38</v>
      </c>
      <c r="J8" s="201" t="s">
        <v>40</v>
      </c>
      <c r="K8" s="201" t="s">
        <v>41</v>
      </c>
      <c r="L8" s="201" t="s">
        <v>111</v>
      </c>
      <c r="M8" s="103" t="s">
        <v>46</v>
      </c>
      <c r="N8" s="103" t="s">
        <v>47</v>
      </c>
    </row>
    <row r="9" spans="1:14" ht="12.75">
      <c r="A9" s="8" t="s">
        <v>113</v>
      </c>
      <c r="B9" s="107" t="s">
        <v>114</v>
      </c>
      <c r="C9" s="200" t="s">
        <v>25</v>
      </c>
      <c r="D9" s="200" t="s">
        <v>25</v>
      </c>
      <c r="E9" s="200" t="s">
        <v>28</v>
      </c>
      <c r="F9" s="200" t="s">
        <v>31</v>
      </c>
      <c r="G9" s="200" t="s">
        <v>33</v>
      </c>
      <c r="H9" s="200" t="s">
        <v>35</v>
      </c>
      <c r="I9" s="200" t="s">
        <v>39</v>
      </c>
      <c r="J9" s="200" t="s">
        <v>39</v>
      </c>
      <c r="K9" s="200" t="s">
        <v>42</v>
      </c>
      <c r="L9" s="200" t="s">
        <v>44</v>
      </c>
      <c r="M9" s="152" t="s">
        <v>44</v>
      </c>
      <c r="N9" s="152" t="s">
        <v>48</v>
      </c>
    </row>
    <row r="10" spans="1:14" s="109" customFormat="1" ht="12.75">
      <c r="A10" s="108" t="s">
        <v>76</v>
      </c>
      <c r="B10" s="109">
        <f>SUM(C10:N10)</f>
        <v>997905634.6299999</v>
      </c>
      <c r="C10" s="112">
        <f aca="true" t="shared" si="0" ref="C10:K10">SUM(C12:C39)</f>
        <v>28899460.339999996</v>
      </c>
      <c r="D10" s="112">
        <f t="shared" si="0"/>
        <v>27960065.869999997</v>
      </c>
      <c r="E10" s="112">
        <f t="shared" si="0"/>
        <v>204030860.12</v>
      </c>
      <c r="F10" s="112">
        <f t="shared" si="0"/>
        <v>63440045.68000002</v>
      </c>
      <c r="G10" s="112">
        <f t="shared" si="0"/>
        <v>67820401.53999999</v>
      </c>
      <c r="H10" s="112">
        <f t="shared" si="0"/>
        <v>223676971.97</v>
      </c>
      <c r="I10" s="112">
        <f t="shared" si="0"/>
        <v>4331922.25</v>
      </c>
      <c r="J10" s="112">
        <f t="shared" si="0"/>
        <v>2229611.3299999996</v>
      </c>
      <c r="K10" s="112">
        <f t="shared" si="0"/>
        <v>25235758.419999998</v>
      </c>
      <c r="L10" s="112">
        <f>SUM(L12:L39)</f>
        <v>92197374.71</v>
      </c>
      <c r="M10" s="112">
        <f>SUM(M12:M39)</f>
        <v>75483.56</v>
      </c>
      <c r="N10" s="112">
        <f>SUM(N12:N39)</f>
        <v>258007678.83999994</v>
      </c>
    </row>
    <row r="11" spans="1:2" ht="12.75">
      <c r="A11" s="3"/>
      <c r="B11" s="109"/>
    </row>
    <row r="12" spans="1:14" ht="12.75">
      <c r="A12" s="3" t="s">
        <v>52</v>
      </c>
      <c r="B12" s="105">
        <f>SUM(C12:N12)</f>
        <v>12953045.97</v>
      </c>
      <c r="C12" s="203">
        <v>14213.25</v>
      </c>
      <c r="D12" s="203">
        <v>365458.01999999996</v>
      </c>
      <c r="E12" s="204">
        <v>2644323.0200000014</v>
      </c>
      <c r="F12" s="203">
        <v>463958.68000000005</v>
      </c>
      <c r="G12" s="206">
        <v>238391.62999999998</v>
      </c>
      <c r="H12" s="206">
        <v>4322337.16</v>
      </c>
      <c r="I12" s="203">
        <v>0</v>
      </c>
      <c r="J12" s="218">
        <v>626797.0799999998</v>
      </c>
      <c r="K12" s="203">
        <v>65693.94</v>
      </c>
      <c r="L12" s="203">
        <v>29944.85</v>
      </c>
      <c r="M12" s="203">
        <v>0</v>
      </c>
      <c r="N12" s="203">
        <v>4181928.3399999994</v>
      </c>
    </row>
    <row r="13" spans="1:14" ht="12.75">
      <c r="A13" s="3" t="s">
        <v>53</v>
      </c>
      <c r="B13" s="105">
        <f>SUM(C13:N13)</f>
        <v>64569520.55000001</v>
      </c>
      <c r="C13" s="203">
        <v>1430946.029999999</v>
      </c>
      <c r="D13" s="204">
        <v>454463.73000000004</v>
      </c>
      <c r="E13" s="204">
        <v>9912466.87</v>
      </c>
      <c r="F13" s="203">
        <v>11031341.01</v>
      </c>
      <c r="G13" s="206">
        <v>2563557.3699999996</v>
      </c>
      <c r="H13" s="206">
        <v>19496381.470000003</v>
      </c>
      <c r="I13" s="203">
        <v>160395.84</v>
      </c>
      <c r="J13" s="203">
        <v>0</v>
      </c>
      <c r="K13" s="203">
        <v>236745.5</v>
      </c>
      <c r="L13" s="203">
        <v>7372.32</v>
      </c>
      <c r="M13" s="203">
        <v>0</v>
      </c>
      <c r="N13" s="203">
        <v>19275850.410000004</v>
      </c>
    </row>
    <row r="14" spans="1:14" ht="12.75">
      <c r="A14" s="3" t="s">
        <v>75</v>
      </c>
      <c r="B14" s="105">
        <f>SUM(C14:N14)</f>
        <v>223324892.34999996</v>
      </c>
      <c r="C14" s="203">
        <v>15443704.75</v>
      </c>
      <c r="D14" s="203">
        <v>12625267.99</v>
      </c>
      <c r="E14" s="206">
        <v>57968022.620000005</v>
      </c>
      <c r="F14" s="203">
        <v>14742401.340000005</v>
      </c>
      <c r="G14" s="206">
        <v>34633958.929999985</v>
      </c>
      <c r="H14" s="206">
        <v>29240234.909999996</v>
      </c>
      <c r="I14" s="203">
        <v>1195453.59</v>
      </c>
      <c r="J14" s="218">
        <v>750</v>
      </c>
      <c r="K14" s="203">
        <v>14154687.29</v>
      </c>
      <c r="L14" s="203">
        <v>17500.69</v>
      </c>
      <c r="M14" s="203">
        <v>60675.9</v>
      </c>
      <c r="N14" s="203">
        <v>43242234.339999974</v>
      </c>
    </row>
    <row r="15" spans="1:14" ht="12.75">
      <c r="A15" s="3" t="s">
        <v>54</v>
      </c>
      <c r="B15" s="105">
        <f>SUM(C15:N15)</f>
        <v>106183262.84999998</v>
      </c>
      <c r="C15" s="203">
        <v>5508004.630000002</v>
      </c>
      <c r="D15" s="203">
        <v>408982.29000000004</v>
      </c>
      <c r="E15" s="206">
        <v>18571982.209999993</v>
      </c>
      <c r="F15" s="203">
        <v>4323738.419999998</v>
      </c>
      <c r="G15" s="206">
        <v>3610569.329999999</v>
      </c>
      <c r="H15" s="206">
        <v>28222924.340000004</v>
      </c>
      <c r="I15" s="203">
        <v>632722.94</v>
      </c>
      <c r="J15" s="218">
        <v>295239.98</v>
      </c>
      <c r="K15" s="203">
        <v>456186.83</v>
      </c>
      <c r="L15" s="203">
        <v>12481872.67</v>
      </c>
      <c r="M15" s="203">
        <v>0</v>
      </c>
      <c r="N15" s="203">
        <v>31671039.209999997</v>
      </c>
    </row>
    <row r="16" spans="1:14" ht="12.75">
      <c r="A16" s="3" t="s">
        <v>55</v>
      </c>
      <c r="B16" s="105">
        <f>SUM(C16:N16)</f>
        <v>12374184.809999997</v>
      </c>
      <c r="C16" s="203">
        <v>162746.24</v>
      </c>
      <c r="D16" s="203">
        <v>103704.33</v>
      </c>
      <c r="E16" s="206">
        <v>2516439.7599999993</v>
      </c>
      <c r="F16" s="203">
        <v>1381926.0100000002</v>
      </c>
      <c r="G16" s="206">
        <v>473073.57</v>
      </c>
      <c r="H16" s="206">
        <v>3052949.7800000003</v>
      </c>
      <c r="I16" s="203">
        <v>0</v>
      </c>
      <c r="J16" s="218">
        <v>125605.77</v>
      </c>
      <c r="K16" s="203">
        <v>108797.43000000001</v>
      </c>
      <c r="L16" s="203">
        <v>80534.5</v>
      </c>
      <c r="M16" s="203">
        <v>0</v>
      </c>
      <c r="N16" s="203">
        <v>4368407.419999998</v>
      </c>
    </row>
    <row r="17" spans="1:14" ht="12.75">
      <c r="A17" s="3"/>
      <c r="C17" s="203"/>
      <c r="D17" s="203"/>
      <c r="E17" s="206"/>
      <c r="F17" s="203"/>
      <c r="G17" s="206"/>
      <c r="H17" s="206"/>
      <c r="I17" s="203"/>
      <c r="J17" s="218"/>
      <c r="K17" s="203"/>
      <c r="L17" s="203"/>
      <c r="M17" s="210"/>
      <c r="N17" s="203"/>
    </row>
    <row r="18" spans="1:14" ht="12.75">
      <c r="A18" s="3" t="s">
        <v>56</v>
      </c>
      <c r="B18" s="105">
        <f>SUM(C18:N18)</f>
        <v>6905828.55</v>
      </c>
      <c r="C18" s="203">
        <v>103528.56</v>
      </c>
      <c r="D18" s="203">
        <v>85414.22</v>
      </c>
      <c r="E18" s="206">
        <v>1336985.1399999997</v>
      </c>
      <c r="F18" s="203">
        <v>194412.30000000002</v>
      </c>
      <c r="G18" s="206">
        <v>579696.39</v>
      </c>
      <c r="H18" s="206">
        <v>1462015.7399999998</v>
      </c>
      <c r="I18" s="203">
        <v>58644</v>
      </c>
      <c r="J18" s="203">
        <v>0</v>
      </c>
      <c r="K18" s="203">
        <v>78454.81999999999</v>
      </c>
      <c r="L18" s="203">
        <v>2161514</v>
      </c>
      <c r="M18" s="203">
        <v>0</v>
      </c>
      <c r="N18" s="203">
        <v>845163.38</v>
      </c>
    </row>
    <row r="19" spans="1:14" ht="12.75">
      <c r="A19" s="3" t="s">
        <v>57</v>
      </c>
      <c r="B19" s="105">
        <f>SUM(C19:N19)</f>
        <v>14615457.260000002</v>
      </c>
      <c r="C19" s="203">
        <v>228229.66000000003</v>
      </c>
      <c r="D19" s="203">
        <v>260851.63999999998</v>
      </c>
      <c r="E19" s="206">
        <v>1656685.5500000003</v>
      </c>
      <c r="F19" s="203">
        <v>3451257.75</v>
      </c>
      <c r="G19" s="206">
        <v>176871.76</v>
      </c>
      <c r="H19" s="206">
        <v>6395527.800000001</v>
      </c>
      <c r="I19" s="203">
        <v>130768.96</v>
      </c>
      <c r="J19" s="218">
        <v>6109.91</v>
      </c>
      <c r="K19" s="203">
        <v>31555.97</v>
      </c>
      <c r="L19" s="203">
        <v>17772.1</v>
      </c>
      <c r="M19" s="203">
        <v>0</v>
      </c>
      <c r="N19" s="203">
        <v>2259826.159999999</v>
      </c>
    </row>
    <row r="20" spans="1:14" ht="12.75">
      <c r="A20" s="3" t="s">
        <v>58</v>
      </c>
      <c r="B20" s="105">
        <f>SUM(C20:N20)</f>
        <v>15424889.580000002</v>
      </c>
      <c r="C20" s="203">
        <v>567589.8999999999</v>
      </c>
      <c r="D20" s="203">
        <v>261777.97</v>
      </c>
      <c r="E20" s="206">
        <v>3008750.599999999</v>
      </c>
      <c r="F20" s="203">
        <v>767664.9999999999</v>
      </c>
      <c r="G20" s="206">
        <v>713819</v>
      </c>
      <c r="H20" s="206">
        <v>4855213.060000001</v>
      </c>
      <c r="I20" s="203">
        <v>9410.48</v>
      </c>
      <c r="J20" s="218">
        <v>8981.79</v>
      </c>
      <c r="K20" s="203">
        <v>117584.00000000001</v>
      </c>
      <c r="L20" s="203">
        <v>276.56</v>
      </c>
      <c r="M20" s="203">
        <v>0</v>
      </c>
      <c r="N20" s="203">
        <v>5113821.22</v>
      </c>
    </row>
    <row r="21" spans="1:14" ht="12.75">
      <c r="A21" s="3" t="s">
        <v>59</v>
      </c>
      <c r="B21" s="105">
        <f>SUM(C21:N21)</f>
        <v>13716515.86</v>
      </c>
      <c r="C21" s="203">
        <v>329186.29</v>
      </c>
      <c r="D21" s="203">
        <v>1141500.1300000001</v>
      </c>
      <c r="E21" s="206">
        <v>3081390.1799999997</v>
      </c>
      <c r="F21" s="203">
        <v>798613.0500000002</v>
      </c>
      <c r="G21" s="206">
        <v>524279.35</v>
      </c>
      <c r="H21" s="206">
        <v>4936658.98</v>
      </c>
      <c r="I21" s="203">
        <v>0</v>
      </c>
      <c r="J21" s="203">
        <v>13967</v>
      </c>
      <c r="K21" s="203">
        <v>208867.69</v>
      </c>
      <c r="L21" s="203">
        <v>14715</v>
      </c>
      <c r="M21" s="203">
        <v>0</v>
      </c>
      <c r="N21" s="203">
        <v>2667338.1899999995</v>
      </c>
    </row>
    <row r="22" spans="1:14" ht="12.75">
      <c r="A22" s="3" t="s">
        <v>60</v>
      </c>
      <c r="B22" s="105">
        <f>SUM(C22:N22)</f>
        <v>5682463.149999999</v>
      </c>
      <c r="C22" s="203">
        <v>102652.26999999999</v>
      </c>
      <c r="D22" s="203">
        <v>43040.34</v>
      </c>
      <c r="E22" s="206">
        <v>1059335.44</v>
      </c>
      <c r="F22" s="203">
        <v>273597.12</v>
      </c>
      <c r="G22" s="206">
        <v>234416.52000000002</v>
      </c>
      <c r="H22" s="206">
        <v>1067752.18</v>
      </c>
      <c r="I22" s="203">
        <v>0</v>
      </c>
      <c r="J22" s="203">
        <v>0</v>
      </c>
      <c r="K22" s="203">
        <v>76183.4</v>
      </c>
      <c r="L22" s="203">
        <v>956814.01</v>
      </c>
      <c r="M22" s="203">
        <v>0</v>
      </c>
      <c r="N22" s="203">
        <v>1868671.8699999994</v>
      </c>
    </row>
    <row r="23" spans="1:14" ht="12.75">
      <c r="A23" s="3"/>
      <c r="C23" s="203"/>
      <c r="D23" s="203"/>
      <c r="E23" s="206"/>
      <c r="F23" s="203"/>
      <c r="G23" s="206"/>
      <c r="H23" s="206"/>
      <c r="I23" s="203"/>
      <c r="J23" s="218"/>
      <c r="K23" s="203"/>
      <c r="L23" s="203"/>
      <c r="M23" s="203"/>
      <c r="N23" s="203"/>
    </row>
    <row r="24" spans="1:14" ht="12.75">
      <c r="A24" s="3" t="s">
        <v>61</v>
      </c>
      <c r="B24" s="105">
        <f>SUM(C24:N24)</f>
        <v>33548685.209999997</v>
      </c>
      <c r="C24" s="203">
        <v>84191.24999999999</v>
      </c>
      <c r="D24" s="203">
        <v>470695.2</v>
      </c>
      <c r="E24" s="206">
        <v>7455207.879999999</v>
      </c>
      <c r="F24" s="203">
        <v>3134691.3499999996</v>
      </c>
      <c r="G24" s="206">
        <v>438841.12</v>
      </c>
      <c r="H24" s="206">
        <v>9407289.629999997</v>
      </c>
      <c r="I24" s="203">
        <v>28074.02</v>
      </c>
      <c r="J24" s="203">
        <v>0</v>
      </c>
      <c r="K24" s="203">
        <v>4673775.090000001</v>
      </c>
      <c r="L24" s="206">
        <v>1296.6</v>
      </c>
      <c r="M24" s="203">
        <v>0</v>
      </c>
      <c r="N24" s="203">
        <v>7854623.070000001</v>
      </c>
    </row>
    <row r="25" spans="1:14" ht="12.75">
      <c r="A25" s="3" t="s">
        <v>62</v>
      </c>
      <c r="B25" s="105">
        <f>SUM(C25:N25)</f>
        <v>5829772.720000001</v>
      </c>
      <c r="C25" s="203">
        <v>179055.06000000003</v>
      </c>
      <c r="D25" s="203">
        <v>129776.36000000002</v>
      </c>
      <c r="E25" s="206">
        <v>1711898.2900000005</v>
      </c>
      <c r="F25" s="203">
        <v>169378.31</v>
      </c>
      <c r="G25" s="206">
        <v>107515.49999999999</v>
      </c>
      <c r="H25" s="206">
        <v>1315104.2500000002</v>
      </c>
      <c r="I25" s="203">
        <v>60400</v>
      </c>
      <c r="J25" s="218">
        <v>130188.92</v>
      </c>
      <c r="K25" s="203">
        <v>159693.28999999998</v>
      </c>
      <c r="L25" s="203">
        <v>78.5</v>
      </c>
      <c r="M25" s="203">
        <v>0</v>
      </c>
      <c r="N25" s="203">
        <v>1866684.2400000005</v>
      </c>
    </row>
    <row r="26" spans="1:14" ht="12.75">
      <c r="A26" s="3" t="s">
        <v>63</v>
      </c>
      <c r="B26" s="105">
        <f>SUM(C26:N26)</f>
        <v>32381523.090000007</v>
      </c>
      <c r="C26" s="203">
        <v>574193.73</v>
      </c>
      <c r="D26" s="203">
        <v>383577.55</v>
      </c>
      <c r="E26" s="206">
        <v>4018572.400000001</v>
      </c>
      <c r="F26" s="203">
        <v>761476.3200000001</v>
      </c>
      <c r="G26" s="206">
        <v>1051193.7</v>
      </c>
      <c r="H26" s="206">
        <v>10302425.499999998</v>
      </c>
      <c r="I26" s="203">
        <v>0</v>
      </c>
      <c r="J26" s="203">
        <v>0</v>
      </c>
      <c r="K26" s="203">
        <v>62491.21</v>
      </c>
      <c r="L26" s="203">
        <v>0</v>
      </c>
      <c r="M26" s="203">
        <v>0</v>
      </c>
      <c r="N26" s="203">
        <v>15227592.680000007</v>
      </c>
    </row>
    <row r="27" spans="1:14" ht="12.75">
      <c r="A27" s="3" t="s">
        <v>64</v>
      </c>
      <c r="B27" s="105">
        <f>SUM(C27:N27)</f>
        <v>33737617.25999999</v>
      </c>
      <c r="C27" s="203">
        <v>383666.14000000013</v>
      </c>
      <c r="D27" s="203">
        <v>856057.38</v>
      </c>
      <c r="E27" s="206">
        <v>6232684.02</v>
      </c>
      <c r="F27" s="203">
        <v>299423.01000000007</v>
      </c>
      <c r="G27" s="206">
        <v>1073674.05</v>
      </c>
      <c r="H27" s="206">
        <v>11279517.65</v>
      </c>
      <c r="I27" s="203">
        <v>45126.22</v>
      </c>
      <c r="J27" s="203">
        <v>0</v>
      </c>
      <c r="K27" s="203">
        <v>13695.9</v>
      </c>
      <c r="L27" s="203">
        <v>0</v>
      </c>
      <c r="M27" s="203">
        <v>0</v>
      </c>
      <c r="N27" s="203">
        <v>13553772.889999993</v>
      </c>
    </row>
    <row r="28" spans="1:14" ht="12.75">
      <c r="A28" s="3" t="s">
        <v>65</v>
      </c>
      <c r="B28" s="105">
        <f>SUM(C28:N28)</f>
        <v>3012158.2399999998</v>
      </c>
      <c r="C28" s="203">
        <v>203992.40999999997</v>
      </c>
      <c r="D28" s="203">
        <v>225692.15</v>
      </c>
      <c r="E28" s="206">
        <v>720402.5199999999</v>
      </c>
      <c r="F28" s="203">
        <v>239796.53000000003</v>
      </c>
      <c r="G28" s="206">
        <v>143797.97</v>
      </c>
      <c r="H28" s="206">
        <v>796524.03</v>
      </c>
      <c r="I28" s="203">
        <v>0</v>
      </c>
      <c r="J28" s="203">
        <v>0</v>
      </c>
      <c r="K28" s="203">
        <v>227600.65000000002</v>
      </c>
      <c r="L28" s="203">
        <v>128538.83</v>
      </c>
      <c r="M28" s="203">
        <v>13890.24</v>
      </c>
      <c r="N28" s="203">
        <v>311922.90999999986</v>
      </c>
    </row>
    <row r="29" spans="1:14" ht="12.75">
      <c r="A29" s="3"/>
      <c r="C29" s="203"/>
      <c r="D29" s="203"/>
      <c r="E29" s="206"/>
      <c r="F29" s="203"/>
      <c r="G29" s="206"/>
      <c r="H29" s="206"/>
      <c r="I29" s="203"/>
      <c r="J29" s="218"/>
      <c r="K29" s="203"/>
      <c r="L29" s="203"/>
      <c r="M29" s="203"/>
      <c r="N29" s="203"/>
    </row>
    <row r="30" spans="1:14" ht="12.75">
      <c r="A30" s="110" t="s">
        <v>147</v>
      </c>
      <c r="B30" s="105">
        <f>SUM(C30:N30)</f>
        <v>136335813.11</v>
      </c>
      <c r="C30" s="203">
        <v>194138.7</v>
      </c>
      <c r="D30" s="203">
        <v>2254008.67</v>
      </c>
      <c r="E30" s="206">
        <v>24923960.47</v>
      </c>
      <c r="F30" s="203">
        <v>1259090.2700000003</v>
      </c>
      <c r="G30" s="206">
        <v>1354819.4000000001</v>
      </c>
      <c r="H30" s="206">
        <v>36982443.08</v>
      </c>
      <c r="I30" s="203">
        <v>401571.5</v>
      </c>
      <c r="J30" s="203">
        <v>0</v>
      </c>
      <c r="K30" s="203">
        <v>406318.18</v>
      </c>
      <c r="L30" s="203">
        <v>29358230</v>
      </c>
      <c r="M30" s="203">
        <v>0</v>
      </c>
      <c r="N30" s="203">
        <v>39201232.84</v>
      </c>
    </row>
    <row r="31" spans="1:14" ht="12.75">
      <c r="A31" s="3" t="s">
        <v>67</v>
      </c>
      <c r="B31" s="105">
        <f>SUM(C31:N31)</f>
        <v>200551825.57000002</v>
      </c>
      <c r="C31" s="203">
        <v>2233832.31</v>
      </c>
      <c r="D31" s="204">
        <v>6005312.88</v>
      </c>
      <c r="E31" s="206">
        <v>39030132.73000003</v>
      </c>
      <c r="F31" s="203">
        <v>13667157.770000009</v>
      </c>
      <c r="G31" s="206">
        <v>17334745.649999995</v>
      </c>
      <c r="H31" s="206">
        <v>30337003.849999998</v>
      </c>
      <c r="I31" s="203">
        <v>1123909.74</v>
      </c>
      <c r="J31" s="218">
        <v>748937.73</v>
      </c>
      <c r="K31" s="203">
        <v>2313693.54</v>
      </c>
      <c r="L31" s="203">
        <v>44534064.87</v>
      </c>
      <c r="M31" s="203">
        <v>0</v>
      </c>
      <c r="N31" s="203">
        <v>43223034.50000001</v>
      </c>
    </row>
    <row r="32" spans="1:14" ht="12.75">
      <c r="A32" s="3" t="s">
        <v>68</v>
      </c>
      <c r="B32" s="105">
        <f>SUM(C32:N32)</f>
        <v>6851640.1499999985</v>
      </c>
      <c r="C32" s="203">
        <v>171667.09999999998</v>
      </c>
      <c r="D32" s="203">
        <v>154302.67</v>
      </c>
      <c r="E32" s="206">
        <v>1460811.0899999992</v>
      </c>
      <c r="F32" s="203">
        <v>196062.06</v>
      </c>
      <c r="G32" s="206">
        <v>158615.75999999998</v>
      </c>
      <c r="H32" s="206">
        <v>2218663.5</v>
      </c>
      <c r="I32" s="203">
        <v>2963.25</v>
      </c>
      <c r="J32" s="218">
        <v>4734.85</v>
      </c>
      <c r="K32" s="203">
        <v>329008.10000000003</v>
      </c>
      <c r="L32" s="203">
        <v>647947.39</v>
      </c>
      <c r="M32" s="203">
        <v>79.68</v>
      </c>
      <c r="N32" s="203">
        <v>1506784.7</v>
      </c>
    </row>
    <row r="33" spans="1:14" ht="12.75">
      <c r="A33" s="3" t="s">
        <v>69</v>
      </c>
      <c r="B33" s="105">
        <f>SUM(C33:N33)</f>
        <v>14761626.479999999</v>
      </c>
      <c r="C33" s="203">
        <v>91551.79000000004</v>
      </c>
      <c r="D33" s="203">
        <v>246487.96</v>
      </c>
      <c r="E33" s="206">
        <v>2204308.33</v>
      </c>
      <c r="F33" s="203">
        <v>571806.9400000001</v>
      </c>
      <c r="G33" s="206">
        <v>437179.93000000005</v>
      </c>
      <c r="H33" s="206">
        <v>3437949.5000000005</v>
      </c>
      <c r="I33" s="203">
        <v>7314.06</v>
      </c>
      <c r="J33" s="218">
        <v>189327.52</v>
      </c>
      <c r="K33" s="203">
        <v>741670.9500000001</v>
      </c>
      <c r="L33" s="203">
        <v>687593</v>
      </c>
      <c r="M33" s="203">
        <v>0</v>
      </c>
      <c r="N33" s="203">
        <v>6146436.499999998</v>
      </c>
    </row>
    <row r="34" spans="1:14" ht="12.75">
      <c r="A34" s="3" t="s">
        <v>70</v>
      </c>
      <c r="B34" s="105">
        <f>SUM(C34:N34)</f>
        <v>5252642.899999999</v>
      </c>
      <c r="C34" s="203">
        <v>18907.94</v>
      </c>
      <c r="D34" s="203">
        <v>103221.18999999999</v>
      </c>
      <c r="E34" s="206">
        <v>1885752.2000000002</v>
      </c>
      <c r="F34" s="203">
        <v>236154.53</v>
      </c>
      <c r="G34" s="206">
        <v>244916.19999999995</v>
      </c>
      <c r="H34" s="206">
        <v>996247.71</v>
      </c>
      <c r="I34" s="203">
        <v>10380.64</v>
      </c>
      <c r="J34" s="218">
        <v>10306.400000000001</v>
      </c>
      <c r="K34" s="203">
        <v>67858.82</v>
      </c>
      <c r="L34" s="203">
        <v>513845.96</v>
      </c>
      <c r="M34" s="203">
        <v>0</v>
      </c>
      <c r="N34" s="203">
        <v>1165051.31</v>
      </c>
    </row>
    <row r="35" spans="1:14" ht="12.75">
      <c r="A35" s="3"/>
      <c r="C35" s="203"/>
      <c r="D35" s="203"/>
      <c r="E35" s="206"/>
      <c r="F35" s="203"/>
      <c r="G35" s="206"/>
      <c r="H35" s="206"/>
      <c r="I35" s="203"/>
      <c r="J35" s="218"/>
      <c r="K35" s="203"/>
      <c r="L35" s="203"/>
      <c r="M35" s="203"/>
      <c r="N35" s="203"/>
    </row>
    <row r="36" spans="1:14" ht="12.75">
      <c r="A36" s="3" t="s">
        <v>71</v>
      </c>
      <c r="B36" s="105">
        <f>SUM(C36:N36)</f>
        <v>3277776.16</v>
      </c>
      <c r="C36" s="203">
        <v>33323.17</v>
      </c>
      <c r="D36" s="203">
        <v>66569.45000000001</v>
      </c>
      <c r="E36" s="206">
        <v>516669.83</v>
      </c>
      <c r="F36" s="203">
        <v>67538.59</v>
      </c>
      <c r="G36" s="206">
        <v>232384.45</v>
      </c>
      <c r="H36" s="206">
        <v>1514864.7699999998</v>
      </c>
      <c r="I36" s="203">
        <v>0</v>
      </c>
      <c r="J36" s="203">
        <v>0</v>
      </c>
      <c r="K36" s="203">
        <v>10791.28</v>
      </c>
      <c r="L36" s="203">
        <v>0</v>
      </c>
      <c r="M36" s="203">
        <v>837.74</v>
      </c>
      <c r="N36" s="203">
        <v>834796.8800000002</v>
      </c>
    </row>
    <row r="37" spans="1:14" ht="12.75">
      <c r="A37" s="3" t="s">
        <v>72</v>
      </c>
      <c r="B37" s="105">
        <f>SUM(C37:N37)</f>
        <v>24649718.060000002</v>
      </c>
      <c r="C37" s="203">
        <v>436643.63000000006</v>
      </c>
      <c r="D37" s="203">
        <v>1128804.59</v>
      </c>
      <c r="E37" s="206">
        <v>5257336.430000002</v>
      </c>
      <c r="F37" s="203">
        <v>3158080.3100000005</v>
      </c>
      <c r="G37" s="206">
        <v>488280.23</v>
      </c>
      <c r="H37" s="206">
        <v>5827950.739999998</v>
      </c>
      <c r="I37" s="203">
        <v>464787.00999999995</v>
      </c>
      <c r="J37" s="218">
        <v>6419.02</v>
      </c>
      <c r="K37" s="203">
        <v>100731.84999999998</v>
      </c>
      <c r="L37" s="203">
        <v>51419</v>
      </c>
      <c r="M37" s="209">
        <v>0</v>
      </c>
      <c r="N37" s="203">
        <v>7729265.249999999</v>
      </c>
    </row>
    <row r="38" spans="1:14" ht="12.75">
      <c r="A38" s="3" t="s">
        <v>73</v>
      </c>
      <c r="B38" s="105">
        <f>SUM(C38:N38)</f>
        <v>13177211.35</v>
      </c>
      <c r="C38" s="203">
        <v>358869.6800000001</v>
      </c>
      <c r="D38" s="203">
        <v>871.08</v>
      </c>
      <c r="E38" s="206">
        <v>4168632.070000001</v>
      </c>
      <c r="F38" s="203">
        <v>980907.8399999999</v>
      </c>
      <c r="G38" s="206">
        <v>629361.33</v>
      </c>
      <c r="H38" s="206">
        <v>3993603.3899999997</v>
      </c>
      <c r="I38" s="203">
        <v>0</v>
      </c>
      <c r="J38" s="219">
        <v>1900.38</v>
      </c>
      <c r="K38" s="208">
        <v>272505.45</v>
      </c>
      <c r="L38" s="208">
        <v>1454.51</v>
      </c>
      <c r="M38" s="206">
        <v>0</v>
      </c>
      <c r="N38" s="203">
        <v>2769105.619999999</v>
      </c>
    </row>
    <row r="39" spans="1:14" ht="12.75">
      <c r="A39" s="8" t="s">
        <v>74</v>
      </c>
      <c r="B39" s="111">
        <f>SUM(C39:N39)</f>
        <v>8787563.4</v>
      </c>
      <c r="C39" s="205">
        <v>44625.85</v>
      </c>
      <c r="D39" s="205">
        <v>184228.08000000002</v>
      </c>
      <c r="E39" s="207">
        <v>2688110.4699999997</v>
      </c>
      <c r="F39" s="205">
        <v>1269571.1700000002</v>
      </c>
      <c r="G39" s="207">
        <v>376442.4</v>
      </c>
      <c r="H39" s="207">
        <v>2215388.9499999993</v>
      </c>
      <c r="I39" s="205">
        <v>0</v>
      </c>
      <c r="J39" s="220">
        <v>60344.98</v>
      </c>
      <c r="K39" s="205">
        <v>321167.24</v>
      </c>
      <c r="L39" s="205">
        <v>504589.35</v>
      </c>
      <c r="M39" s="207">
        <v>0</v>
      </c>
      <c r="N39" s="205">
        <v>1123094.9100000001</v>
      </c>
    </row>
    <row r="40" spans="2:14" ht="12.75">
      <c r="B40" s="229" t="s">
        <v>216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</row>
  </sheetData>
  <sheetProtection password="CAF5" sheet="1" objects="1" scenarios="1"/>
  <mergeCells count="5">
    <mergeCell ref="A1:H1"/>
    <mergeCell ref="A3:H3"/>
    <mergeCell ref="I3:N3"/>
    <mergeCell ref="I1:N1"/>
    <mergeCell ref="E6:G6"/>
  </mergeCells>
  <printOptions horizontalCentered="1"/>
  <pageMargins left="0.29" right="0.25" top="0.52" bottom="0.85" header="0.36" footer="0.33"/>
  <pageSetup fitToHeight="2" fitToWidth="2" horizontalDpi="600" verticalDpi="600" orientation="landscape" r:id="rId1"/>
  <headerFooter alignWithMargins="0">
    <oddFooter>&amp;L&amp;"Arial,Italic"MSDE-LFRO    09 / 2012&amp;CPage &amp;P of &amp;N&amp;R&amp;"Arial,Italic"Selected Financial Data - Part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38">
      <selection activeCell="C12" sqref="C12"/>
    </sheetView>
  </sheetViews>
  <sheetFormatPr defaultColWidth="9.140625" defaultRowHeight="12.75"/>
  <cols>
    <col min="1" max="1" width="14.421875" style="0" customWidth="1"/>
    <col min="2" max="2" width="6.7109375" style="0" customWidth="1"/>
    <col min="3" max="3" width="11.140625" style="0" customWidth="1"/>
    <col min="4" max="4" width="6.421875" style="0" bestFit="1" customWidth="1"/>
    <col min="5" max="5" width="7.7109375" style="0" customWidth="1"/>
    <col min="6" max="6" width="10.140625" style="0" bestFit="1" customWidth="1"/>
    <col min="7" max="7" width="7.28125" style="0" customWidth="1"/>
    <col min="8" max="8" width="7.8515625" style="0" customWidth="1"/>
    <col min="9" max="9" width="11.421875" style="0" customWidth="1"/>
    <col min="10" max="10" width="6.421875" style="0" bestFit="1" customWidth="1"/>
    <col min="11" max="11" width="12.421875" style="0" customWidth="1"/>
    <col min="12" max="12" width="11.421875" style="0" customWidth="1"/>
    <col min="13" max="13" width="9.28125" style="0" customWidth="1"/>
  </cols>
  <sheetData>
    <row r="1" spans="1:13" ht="12.75">
      <c r="A1" s="233" t="s">
        <v>95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2.75">
      <c r="A3" s="233" t="s">
        <v>92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13" ht="12.75">
      <c r="A4" s="234" t="s">
        <v>191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</row>
    <row r="5" spans="1:13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 customHeight="1" thickTop="1">
      <c r="A6" s="3"/>
      <c r="B6" s="3"/>
      <c r="C6" s="236" t="s">
        <v>90</v>
      </c>
      <c r="D6" s="236"/>
      <c r="E6" s="236"/>
      <c r="F6" s="236"/>
      <c r="G6" s="236"/>
      <c r="I6" s="237" t="s">
        <v>91</v>
      </c>
      <c r="J6" s="237"/>
      <c r="K6" s="237"/>
      <c r="L6" s="237"/>
      <c r="M6" s="237"/>
    </row>
    <row r="7" spans="1:13" ht="12.75">
      <c r="A7" s="3"/>
      <c r="B7" s="3"/>
      <c r="C7" s="235" t="s">
        <v>87</v>
      </c>
      <c r="D7" s="235"/>
      <c r="F7" s="235" t="s">
        <v>89</v>
      </c>
      <c r="G7" s="235"/>
      <c r="I7" s="235" t="s">
        <v>87</v>
      </c>
      <c r="J7" s="235"/>
      <c r="L7" s="235" t="s">
        <v>89</v>
      </c>
      <c r="M7" s="235"/>
    </row>
    <row r="8" spans="1:13" ht="12.75">
      <c r="A8" s="3" t="s">
        <v>112</v>
      </c>
      <c r="B8" s="3"/>
      <c r="C8" s="235" t="s">
        <v>88</v>
      </c>
      <c r="D8" s="235"/>
      <c r="F8" s="235" t="s">
        <v>88</v>
      </c>
      <c r="G8" s="235"/>
      <c r="I8" s="235" t="s">
        <v>88</v>
      </c>
      <c r="J8" s="235"/>
      <c r="L8" s="235" t="s">
        <v>88</v>
      </c>
      <c r="M8" s="235"/>
    </row>
    <row r="9" spans="1:13" ht="12.75">
      <c r="A9" t="s">
        <v>35</v>
      </c>
      <c r="C9" s="237" t="s">
        <v>86</v>
      </c>
      <c r="D9" s="237"/>
      <c r="F9" s="237" t="s">
        <v>86</v>
      </c>
      <c r="G9" s="237"/>
      <c r="I9" s="237" t="s">
        <v>86</v>
      </c>
      <c r="J9" s="237"/>
      <c r="L9" s="237" t="s">
        <v>86</v>
      </c>
      <c r="M9" s="237"/>
    </row>
    <row r="10" spans="1:13" ht="13.5" thickBot="1">
      <c r="A10" s="4" t="s">
        <v>113</v>
      </c>
      <c r="B10" s="4"/>
      <c r="C10" s="7" t="s">
        <v>81</v>
      </c>
      <c r="D10" s="7" t="s">
        <v>82</v>
      </c>
      <c r="E10" s="4"/>
      <c r="F10" s="7" t="s">
        <v>81</v>
      </c>
      <c r="G10" s="7" t="s">
        <v>82</v>
      </c>
      <c r="H10" s="4"/>
      <c r="I10" s="7" t="s">
        <v>81</v>
      </c>
      <c r="J10" s="7" t="s">
        <v>82</v>
      </c>
      <c r="K10" s="4"/>
      <c r="L10" s="7" t="s">
        <v>81</v>
      </c>
      <c r="M10" s="123" t="s">
        <v>82</v>
      </c>
    </row>
    <row r="11" spans="1:13" ht="12.75">
      <c r="A11" s="75" t="s">
        <v>76</v>
      </c>
      <c r="B11" s="75"/>
      <c r="C11" s="65">
        <f>+F11+Tbl1!G10</f>
        <v>13452.90862079322</v>
      </c>
      <c r="D11" s="66"/>
      <c r="E11" s="66"/>
      <c r="F11" s="66">
        <f>+Tbl3!B10</f>
        <v>12491.05664076425</v>
      </c>
      <c r="G11" s="66"/>
      <c r="H11" s="66"/>
      <c r="I11" s="67">
        <f>+C11-Tbl3!AC10</f>
        <v>12822.3933377052</v>
      </c>
      <c r="J11" s="66"/>
      <c r="K11" s="66"/>
      <c r="L11" s="67">
        <f>+Tbl3!B10-Tbl3!AC10</f>
        <v>11860.54135767623</v>
      </c>
      <c r="M11" s="66"/>
    </row>
    <row r="12" spans="1:12" ht="12.75">
      <c r="A12" s="3"/>
      <c r="B12" s="3"/>
      <c r="C12" s="12"/>
      <c r="L12" s="22"/>
    </row>
    <row r="13" spans="1:13" ht="12.75">
      <c r="A13" s="3" t="s">
        <v>52</v>
      </c>
      <c r="B13" s="3"/>
      <c r="C13" s="11">
        <f>+F13+Tbl1!G12</f>
        <v>13769.562168964134</v>
      </c>
      <c r="D13">
        <f>RANK(C13,C$13:C$40)</f>
        <v>7</v>
      </c>
      <c r="F13" s="1">
        <f>+Tbl3!B12</f>
        <v>12802.971373334094</v>
      </c>
      <c r="G13">
        <f>RANK(F13,F$13:F$40)</f>
        <v>7</v>
      </c>
      <c r="I13" s="23">
        <f>+C13-Tbl3!AC12</f>
        <v>13081.027465537949</v>
      </c>
      <c r="J13">
        <f>RANK(I13,I$13:I$40)</f>
        <v>6</v>
      </c>
      <c r="L13" s="10">
        <f>+Tbl3!B12-Tbl3!AC12</f>
        <v>12114.43666990791</v>
      </c>
      <c r="M13">
        <f>RANK(L13,L$13:L$40)</f>
        <v>6</v>
      </c>
    </row>
    <row r="14" spans="1:13" ht="12.75">
      <c r="A14" s="3" t="s">
        <v>53</v>
      </c>
      <c r="B14" s="3"/>
      <c r="C14" s="11">
        <f>+F14+Tbl1!G13</f>
        <v>12635.294973075717</v>
      </c>
      <c r="D14">
        <f aca="true" t="shared" si="0" ref="D14:D40">RANK(C14,C$13:C$40)</f>
        <v>12</v>
      </c>
      <c r="F14" s="1">
        <f>+Tbl3!B13</f>
        <v>11709.515510442749</v>
      </c>
      <c r="G14">
        <f aca="true" t="shared" si="1" ref="G14:G40">RANK(F14,F$13:F$40)</f>
        <v>12</v>
      </c>
      <c r="I14" s="23">
        <f>+C14-Tbl3!AC13</f>
        <v>12046.663522931995</v>
      </c>
      <c r="J14">
        <f aca="true" t="shared" si="2" ref="J14:J40">RANK(I14,I$13:I$40)</f>
        <v>11</v>
      </c>
      <c r="L14" s="10">
        <f>+Tbl3!B13-Tbl3!AC13</f>
        <v>11120.884060299026</v>
      </c>
      <c r="M14">
        <f aca="true" t="shared" si="3" ref="M14:M40">RANK(L14,L$13:L$40)</f>
        <v>11</v>
      </c>
    </row>
    <row r="15" spans="1:13" ht="12.75">
      <c r="A15" s="3" t="s">
        <v>75</v>
      </c>
      <c r="B15" s="3"/>
      <c r="C15" s="11">
        <f>+F15+Tbl1!G14</f>
        <v>15138.397959808959</v>
      </c>
      <c r="D15">
        <f t="shared" si="0"/>
        <v>2</v>
      </c>
      <c r="F15" s="1">
        <f>+Tbl3!B14</f>
        <v>14249.731290282301</v>
      </c>
      <c r="G15">
        <f t="shared" si="1"/>
        <v>2</v>
      </c>
      <c r="I15" s="23">
        <f>+C15-Tbl3!AC14</f>
        <v>14659.816021525756</v>
      </c>
      <c r="J15">
        <f t="shared" si="2"/>
        <v>2</v>
      </c>
      <c r="L15" s="10">
        <f>+Tbl3!B14-Tbl3!AC14</f>
        <v>13771.149351999098</v>
      </c>
      <c r="M15">
        <f t="shared" si="3"/>
        <v>2</v>
      </c>
    </row>
    <row r="16" spans="1:13" ht="12.75">
      <c r="A16" s="3" t="s">
        <v>54</v>
      </c>
      <c r="B16" s="3"/>
      <c r="C16" s="11">
        <f>+F16+Tbl1!G15</f>
        <v>12939.040526229624</v>
      </c>
      <c r="D16">
        <f t="shared" si="0"/>
        <v>10</v>
      </c>
      <c r="F16" s="1">
        <f>+Tbl3!B15</f>
        <v>12083.57611079753</v>
      </c>
      <c r="G16">
        <f t="shared" si="1"/>
        <v>10</v>
      </c>
      <c r="I16" s="23">
        <f>+C16-Tbl3!AC15</f>
        <v>12443.734314442727</v>
      </c>
      <c r="J16">
        <f t="shared" si="2"/>
        <v>9</v>
      </c>
      <c r="L16" s="10">
        <f>+Tbl3!B15-Tbl3!AC15</f>
        <v>11588.269899010633</v>
      </c>
      <c r="M16">
        <f t="shared" si="3"/>
        <v>8</v>
      </c>
    </row>
    <row r="17" spans="1:13" ht="12.75">
      <c r="A17" s="3" t="s">
        <v>55</v>
      </c>
      <c r="B17" s="3"/>
      <c r="C17" s="11">
        <f>+F17+Tbl1!G16</f>
        <v>12696.910261391418</v>
      </c>
      <c r="D17">
        <f t="shared" si="0"/>
        <v>11</v>
      </c>
      <c r="F17" s="1">
        <f>+Tbl3!B16</f>
        <v>11710.83508849531</v>
      </c>
      <c r="G17">
        <f t="shared" si="1"/>
        <v>11</v>
      </c>
      <c r="I17" s="23">
        <f>+C17-Tbl3!AC16</f>
        <v>11940.66523308846</v>
      </c>
      <c r="J17">
        <f t="shared" si="2"/>
        <v>13</v>
      </c>
      <c r="L17" s="10">
        <f>+Tbl3!B16-Tbl3!AC16</f>
        <v>10954.590060192353</v>
      </c>
      <c r="M17">
        <f t="shared" si="3"/>
        <v>13</v>
      </c>
    </row>
    <row r="18" spans="1:12" ht="12.75">
      <c r="A18" s="3"/>
      <c r="B18" s="3"/>
      <c r="C18" s="11"/>
      <c r="F18" s="1"/>
      <c r="I18" s="23"/>
      <c r="L18" s="10"/>
    </row>
    <row r="19" spans="1:13" ht="12.75">
      <c r="A19" s="3" t="s">
        <v>56</v>
      </c>
      <c r="B19" s="3"/>
      <c r="C19" s="11">
        <f>+F19+Tbl1!G18</f>
        <v>11822.770559187324</v>
      </c>
      <c r="D19">
        <f t="shared" si="0"/>
        <v>22</v>
      </c>
      <c r="F19" s="1">
        <f>+Tbl3!B18</f>
        <v>10958.42144758501</v>
      </c>
      <c r="G19">
        <f t="shared" si="1"/>
        <v>22</v>
      </c>
      <c r="I19" s="23">
        <f>+C19-Tbl3!AC18</f>
        <v>11130.063503738893</v>
      </c>
      <c r="J19">
        <f t="shared" si="2"/>
        <v>22</v>
      </c>
      <c r="L19" s="10">
        <f>+Tbl3!B18-Tbl3!AC18</f>
        <v>10265.714392136579</v>
      </c>
      <c r="M19">
        <f t="shared" si="3"/>
        <v>22</v>
      </c>
    </row>
    <row r="20" spans="1:13" ht="12.75">
      <c r="A20" s="3" t="s">
        <v>57</v>
      </c>
      <c r="B20" s="3"/>
      <c r="C20" s="11">
        <f>+F20+Tbl1!G19</f>
        <v>12208.391819810426</v>
      </c>
      <c r="D20">
        <f t="shared" si="0"/>
        <v>16</v>
      </c>
      <c r="F20" s="1">
        <f>+Tbl3!B19</f>
        <v>11294.528018883853</v>
      </c>
      <c r="G20">
        <f t="shared" si="1"/>
        <v>16</v>
      </c>
      <c r="I20" s="23">
        <f>+C20-Tbl3!AC19</f>
        <v>11462.893708563079</v>
      </c>
      <c r="J20">
        <f t="shared" si="2"/>
        <v>16</v>
      </c>
      <c r="L20" s="10">
        <f>+Tbl3!B19-Tbl3!AC19</f>
        <v>10549.029907636506</v>
      </c>
      <c r="M20">
        <f t="shared" si="3"/>
        <v>18</v>
      </c>
    </row>
    <row r="21" spans="1:13" ht="12.75">
      <c r="A21" s="3" t="s">
        <v>58</v>
      </c>
      <c r="B21" s="3"/>
      <c r="C21" s="11">
        <f>+F21+Tbl1!G20</f>
        <v>11938.836749694277</v>
      </c>
      <c r="D21">
        <f t="shared" si="0"/>
        <v>18</v>
      </c>
      <c r="F21" s="1">
        <f>+Tbl3!B20</f>
        <v>11033.538620711848</v>
      </c>
      <c r="G21">
        <f t="shared" si="1"/>
        <v>19</v>
      </c>
      <c r="I21" s="23">
        <f>+C21-Tbl3!AC20</f>
        <v>11349.381217094677</v>
      </c>
      <c r="J21">
        <f t="shared" si="2"/>
        <v>19</v>
      </c>
      <c r="L21" s="10">
        <f>+Tbl3!B20-Tbl3!AC20</f>
        <v>10444.083088112247</v>
      </c>
      <c r="M21">
        <f t="shared" si="3"/>
        <v>20</v>
      </c>
    </row>
    <row r="22" spans="1:13" ht="12.75">
      <c r="A22" s="3" t="s">
        <v>59</v>
      </c>
      <c r="B22" s="3"/>
      <c r="C22" s="11">
        <f>+F22+Tbl1!G21</f>
        <v>12088.290615351365</v>
      </c>
      <c r="D22">
        <f t="shared" si="0"/>
        <v>17</v>
      </c>
      <c r="F22" s="1">
        <f>+Tbl3!B21</f>
        <v>11194.352412087796</v>
      </c>
      <c r="G22">
        <f t="shared" si="1"/>
        <v>17</v>
      </c>
      <c r="I22" s="23">
        <f>+C22-Tbl3!AC21</f>
        <v>11208.48206230447</v>
      </c>
      <c r="J22">
        <f t="shared" si="2"/>
        <v>21</v>
      </c>
      <c r="L22" s="10">
        <f>+Tbl3!B21-Tbl3!AC21</f>
        <v>10314.543859040901</v>
      </c>
      <c r="M22">
        <f t="shared" si="3"/>
        <v>21</v>
      </c>
    </row>
    <row r="23" spans="1:13" ht="12.75">
      <c r="A23" s="3" t="s">
        <v>60</v>
      </c>
      <c r="B23" s="3"/>
      <c r="C23" s="11">
        <f>+F23+Tbl1!G22</f>
        <v>12522.961831327455</v>
      </c>
      <c r="D23">
        <f t="shared" si="0"/>
        <v>14</v>
      </c>
      <c r="F23" s="1">
        <f>+Tbl3!B22</f>
        <v>11610.48715008884</v>
      </c>
      <c r="G23">
        <f t="shared" si="1"/>
        <v>15</v>
      </c>
      <c r="I23" s="23">
        <f>+C23-Tbl3!AC22</f>
        <v>11803.728072233955</v>
      </c>
      <c r="J23">
        <f t="shared" si="2"/>
        <v>14</v>
      </c>
      <c r="L23" s="10">
        <f>+Tbl3!B22-Tbl3!AC22</f>
        <v>10891.25339099534</v>
      </c>
      <c r="M23">
        <f t="shared" si="3"/>
        <v>14</v>
      </c>
    </row>
    <row r="24" spans="1:12" ht="12.75">
      <c r="A24" s="3"/>
      <c r="B24" s="3"/>
      <c r="C24" s="11"/>
      <c r="F24" s="1"/>
      <c r="I24" s="23"/>
      <c r="L24" s="10"/>
    </row>
    <row r="25" spans="1:13" ht="12.75">
      <c r="A25" s="3" t="s">
        <v>61</v>
      </c>
      <c r="B25" s="3"/>
      <c r="C25" s="11">
        <f>+F25+Tbl1!G24</f>
        <v>11887.707581603241</v>
      </c>
      <c r="D25">
        <f t="shared" si="0"/>
        <v>20</v>
      </c>
      <c r="F25" s="1">
        <f>+Tbl3!B24</f>
        <v>10991.868153921234</v>
      </c>
      <c r="G25">
        <f t="shared" si="1"/>
        <v>21</v>
      </c>
      <c r="I25" s="23">
        <f>+C25-Tbl3!AC24</f>
        <v>11461.796719019721</v>
      </c>
      <c r="J25">
        <f t="shared" si="2"/>
        <v>18</v>
      </c>
      <c r="L25" s="10">
        <f>+Tbl3!B24-Tbl3!AC24</f>
        <v>10565.957291337714</v>
      </c>
      <c r="M25">
        <f t="shared" si="3"/>
        <v>17</v>
      </c>
    </row>
    <row r="26" spans="1:13" ht="12.75">
      <c r="A26" s="3" t="s">
        <v>62</v>
      </c>
      <c r="B26" s="3"/>
      <c r="C26" s="11">
        <f>+F26+Tbl1!G25</f>
        <v>13165.617118106102</v>
      </c>
      <c r="D26">
        <f t="shared" si="0"/>
        <v>9</v>
      </c>
      <c r="F26" s="1">
        <f>+Tbl3!B25</f>
        <v>12211.702722955397</v>
      </c>
      <c r="G26">
        <f t="shared" si="1"/>
        <v>9</v>
      </c>
      <c r="I26" s="23">
        <f>+C26-Tbl3!AC25</f>
        <v>12205.768133546524</v>
      </c>
      <c r="J26">
        <f t="shared" si="2"/>
        <v>10</v>
      </c>
      <c r="L26" s="10">
        <f>+Tbl3!B25-Tbl3!AC25</f>
        <v>11251.85373839582</v>
      </c>
      <c r="M26">
        <f t="shared" si="3"/>
        <v>10</v>
      </c>
    </row>
    <row r="27" spans="1:13" ht="12.75">
      <c r="A27" s="3" t="s">
        <v>63</v>
      </c>
      <c r="B27" s="3"/>
      <c r="C27" s="11">
        <f>+F27+Tbl1!G26</f>
        <v>12504.133976713347</v>
      </c>
      <c r="D27">
        <f t="shared" si="0"/>
        <v>15</v>
      </c>
      <c r="F27" s="1">
        <f>+Tbl3!B26</f>
        <v>11631.374351960247</v>
      </c>
      <c r="G27">
        <f t="shared" si="1"/>
        <v>14</v>
      </c>
      <c r="I27" s="23">
        <f>+C27-Tbl3!AC26</f>
        <v>11710.880067422151</v>
      </c>
      <c r="J27">
        <f t="shared" si="2"/>
        <v>15</v>
      </c>
      <c r="L27" s="10">
        <f>+Tbl3!B26-Tbl3!AC26</f>
        <v>10838.120442669051</v>
      </c>
      <c r="M27">
        <f t="shared" si="3"/>
        <v>15</v>
      </c>
    </row>
    <row r="28" spans="1:13" ht="12.75">
      <c r="A28" s="3" t="s">
        <v>64</v>
      </c>
      <c r="B28" s="3"/>
      <c r="C28" s="11">
        <f>+F28+Tbl1!G27</f>
        <v>14691.616393766713</v>
      </c>
      <c r="D28">
        <f t="shared" si="0"/>
        <v>4</v>
      </c>
      <c r="F28" s="1">
        <f>+Tbl3!B27</f>
        <v>13530.15446951313</v>
      </c>
      <c r="G28">
        <f t="shared" si="1"/>
        <v>5</v>
      </c>
      <c r="I28" s="23">
        <f>+C28-Tbl3!AC27</f>
        <v>14018.417164772925</v>
      </c>
      <c r="J28">
        <f t="shared" si="2"/>
        <v>4</v>
      </c>
      <c r="L28" s="10">
        <f>+Tbl3!B27-Tbl3!AC27</f>
        <v>12856.955240519343</v>
      </c>
      <c r="M28">
        <f t="shared" si="3"/>
        <v>4</v>
      </c>
    </row>
    <row r="29" spans="1:13" ht="12.75">
      <c r="A29" s="3" t="s">
        <v>65</v>
      </c>
      <c r="B29" s="3"/>
      <c r="C29" s="11">
        <f>+F29+Tbl1!G28</f>
        <v>14570.933611557593</v>
      </c>
      <c r="D29">
        <f t="shared" si="0"/>
        <v>5</v>
      </c>
      <c r="F29" s="1">
        <f>+Tbl3!B28</f>
        <v>13558.55028655274</v>
      </c>
      <c r="G29">
        <f t="shared" si="1"/>
        <v>4</v>
      </c>
      <c r="I29" s="23">
        <f>+C29-Tbl3!AC28</f>
        <v>13502.58572182454</v>
      </c>
      <c r="J29">
        <f t="shared" si="2"/>
        <v>5</v>
      </c>
      <c r="L29" s="10">
        <f>+Tbl3!B28-Tbl3!AC28</f>
        <v>12490.202396819686</v>
      </c>
      <c r="M29">
        <f t="shared" si="3"/>
        <v>5</v>
      </c>
    </row>
    <row r="30" spans="1:12" ht="12.75">
      <c r="A30" s="3"/>
      <c r="B30" s="3"/>
      <c r="C30" s="11"/>
      <c r="F30" s="1"/>
      <c r="I30" s="23"/>
      <c r="L30" s="10"/>
    </row>
    <row r="31" spans="1:13" ht="12.75">
      <c r="A31" s="133" t="s">
        <v>147</v>
      </c>
      <c r="B31" s="3"/>
      <c r="C31" s="11">
        <f>+F31+Tbl1!G30</f>
        <v>15021.208013605725</v>
      </c>
      <c r="D31">
        <f t="shared" si="0"/>
        <v>3</v>
      </c>
      <c r="F31" s="1">
        <f>+Tbl3!B30</f>
        <v>13873.619253363258</v>
      </c>
      <c r="G31">
        <f t="shared" si="1"/>
        <v>3</v>
      </c>
      <c r="I31" s="23">
        <f>+C31-Tbl3!AC30</f>
        <v>14419.074446949515</v>
      </c>
      <c r="J31">
        <f t="shared" si="2"/>
        <v>3</v>
      </c>
      <c r="L31" s="10">
        <f>+Tbl3!B30-Tbl3!AC30</f>
        <v>13271.485686707048</v>
      </c>
      <c r="M31">
        <f t="shared" si="3"/>
        <v>3</v>
      </c>
    </row>
    <row r="32" spans="1:13" ht="12.75">
      <c r="A32" s="3" t="s">
        <v>67</v>
      </c>
      <c r="B32" s="3"/>
      <c r="C32" s="11">
        <f>+F32+Tbl1!G31</f>
        <v>13276.18335568196</v>
      </c>
      <c r="D32">
        <f t="shared" si="0"/>
        <v>8</v>
      </c>
      <c r="F32" s="1">
        <f>+Tbl3!B31</f>
        <v>12314.013975437716</v>
      </c>
      <c r="G32">
        <f t="shared" si="1"/>
        <v>8</v>
      </c>
      <c r="I32" s="23">
        <f>+C32-Tbl3!AC31</f>
        <v>12511.685842506833</v>
      </c>
      <c r="J32">
        <f t="shared" si="2"/>
        <v>8</v>
      </c>
      <c r="L32" s="10">
        <f>+Tbl3!B31-Tbl3!AC31</f>
        <v>11549.516462262589</v>
      </c>
      <c r="M32">
        <f t="shared" si="3"/>
        <v>9</v>
      </c>
    </row>
    <row r="33" spans="1:13" ht="12.75">
      <c r="A33" s="3" t="s">
        <v>68</v>
      </c>
      <c r="B33" s="3"/>
      <c r="C33" s="11">
        <f>+F33+Tbl1!G32</f>
        <v>11842.017623508138</v>
      </c>
      <c r="D33">
        <f t="shared" si="0"/>
        <v>21</v>
      </c>
      <c r="F33" s="1">
        <f>+Tbl3!B32</f>
        <v>11022.324123798075</v>
      </c>
      <c r="G33">
        <f t="shared" si="1"/>
        <v>20</v>
      </c>
      <c r="I33" s="23">
        <f>+C33-Tbl3!AC32</f>
        <v>11013.26464445811</v>
      </c>
      <c r="J33">
        <f t="shared" si="2"/>
        <v>23</v>
      </c>
      <c r="L33" s="10">
        <f>+Tbl3!B32-Tbl3!AC32</f>
        <v>10193.571144748046</v>
      </c>
      <c r="M33">
        <f t="shared" si="3"/>
        <v>23</v>
      </c>
    </row>
    <row r="34" spans="1:13" ht="12.75">
      <c r="A34" s="3" t="s">
        <v>69</v>
      </c>
      <c r="B34" s="3"/>
      <c r="C34" s="11">
        <f>+F34+Tbl1!G33</f>
        <v>11774.197153112</v>
      </c>
      <c r="D34">
        <f t="shared" si="0"/>
        <v>23</v>
      </c>
      <c r="F34" s="1">
        <f>+Tbl3!B33</f>
        <v>10952.69444314964</v>
      </c>
      <c r="G34">
        <f t="shared" si="1"/>
        <v>23</v>
      </c>
      <c r="I34" s="23">
        <f>+C34-Tbl3!AC33</f>
        <v>10929.973444000327</v>
      </c>
      <c r="J34">
        <f t="shared" si="2"/>
        <v>24</v>
      </c>
      <c r="L34" s="10">
        <f>+Tbl3!B33-Tbl3!AC33</f>
        <v>10108.470734037966</v>
      </c>
      <c r="M34">
        <f t="shared" si="3"/>
        <v>24</v>
      </c>
    </row>
    <row r="35" spans="1:13" ht="12.75">
      <c r="A35" s="3" t="s">
        <v>70</v>
      </c>
      <c r="B35" s="3"/>
      <c r="C35" s="11">
        <f>+F35+Tbl1!G34</f>
        <v>13904.013754042413</v>
      </c>
      <c r="D35">
        <f t="shared" si="0"/>
        <v>6</v>
      </c>
      <c r="F35" s="1">
        <f>+Tbl3!B34</f>
        <v>12917.730775965263</v>
      </c>
      <c r="G35">
        <f t="shared" si="1"/>
        <v>6</v>
      </c>
      <c r="I35" s="23">
        <f>+C35-Tbl3!AC34</f>
        <v>12928.34876092122</v>
      </c>
      <c r="J35">
        <f t="shared" si="2"/>
        <v>7</v>
      </c>
      <c r="L35" s="10">
        <f>+Tbl3!B34-Tbl3!AC34</f>
        <v>11942.06578284407</v>
      </c>
      <c r="M35">
        <f t="shared" si="3"/>
        <v>7</v>
      </c>
    </row>
    <row r="36" ht="12.75">
      <c r="C36" s="11"/>
    </row>
    <row r="37" spans="1:13" ht="12.75">
      <c r="A37" s="3" t="s">
        <v>71</v>
      </c>
      <c r="B37" s="3"/>
      <c r="C37" s="11">
        <f>+F37+Tbl1!G36</f>
        <v>11715.627979215311</v>
      </c>
      <c r="D37">
        <f t="shared" si="0"/>
        <v>24</v>
      </c>
      <c r="F37" s="1">
        <f>+Tbl3!B36</f>
        <v>10904.968459002886</v>
      </c>
      <c r="G37">
        <f t="shared" si="1"/>
        <v>24</v>
      </c>
      <c r="I37" s="23">
        <f>+C37-Tbl3!AC36</f>
        <v>11275.206569610404</v>
      </c>
      <c r="J37">
        <f t="shared" si="2"/>
        <v>20</v>
      </c>
      <c r="L37" s="10">
        <f>+Tbl3!B36-Tbl3!AC36</f>
        <v>10464.54704939798</v>
      </c>
      <c r="M37">
        <f t="shared" si="3"/>
        <v>19</v>
      </c>
    </row>
    <row r="38" spans="1:13" ht="12.75">
      <c r="A38" s="3" t="s">
        <v>72</v>
      </c>
      <c r="B38" s="3"/>
      <c r="C38" s="11">
        <f>+F38+Tbl1!G37</f>
        <v>11901.276739854811</v>
      </c>
      <c r="D38">
        <f t="shared" si="0"/>
        <v>19</v>
      </c>
      <c r="F38" s="1">
        <f>+Tbl3!B37</f>
        <v>11106.576289776203</v>
      </c>
      <c r="G38">
        <f t="shared" si="1"/>
        <v>18</v>
      </c>
      <c r="I38" s="23">
        <f>+C38-Tbl3!AC37</f>
        <v>11462.585372585521</v>
      </c>
      <c r="J38">
        <f t="shared" si="2"/>
        <v>17</v>
      </c>
      <c r="L38" s="10">
        <f>+Tbl3!B37-Tbl3!AC37</f>
        <v>10667.884922506913</v>
      </c>
      <c r="M38">
        <f t="shared" si="3"/>
        <v>16</v>
      </c>
    </row>
    <row r="39" spans="1:13" ht="12.75">
      <c r="A39" s="3" t="s">
        <v>73</v>
      </c>
      <c r="B39" s="3"/>
      <c r="C39" s="11">
        <f>+F39+Tbl1!G38</f>
        <v>12577.308295637491</v>
      </c>
      <c r="D39">
        <f t="shared" si="0"/>
        <v>13</v>
      </c>
      <c r="F39" s="1">
        <f>+Tbl3!B38</f>
        <v>11648.78642891674</v>
      </c>
      <c r="G39">
        <f t="shared" si="1"/>
        <v>13</v>
      </c>
      <c r="I39" s="23">
        <f>+C39-Tbl3!AC38</f>
        <v>12002.773988031375</v>
      </c>
      <c r="J39">
        <f t="shared" si="2"/>
        <v>12</v>
      </c>
      <c r="L39" s="10">
        <f>+Tbl3!B38-Tbl3!AC38</f>
        <v>11074.252121310623</v>
      </c>
      <c r="M39">
        <f t="shared" si="3"/>
        <v>12</v>
      </c>
    </row>
    <row r="40" spans="1:13" ht="12.75">
      <c r="A40" s="8" t="s">
        <v>74</v>
      </c>
      <c r="B40" s="8"/>
      <c r="C40" s="28">
        <f>+F40+Tbl1!G39</f>
        <v>16043.660842959873</v>
      </c>
      <c r="D40" s="8">
        <f t="shared" si="0"/>
        <v>1</v>
      </c>
      <c r="E40" s="8"/>
      <c r="F40" s="9">
        <f>+Tbl3!B39</f>
        <v>14866.420190438908</v>
      </c>
      <c r="G40" s="8">
        <f t="shared" si="1"/>
        <v>1</v>
      </c>
      <c r="H40" s="8"/>
      <c r="I40" s="29">
        <f>+C40-Tbl3!AC39</f>
        <v>15157.453582905275</v>
      </c>
      <c r="J40" s="8">
        <f t="shared" si="2"/>
        <v>1</v>
      </c>
      <c r="K40" s="8"/>
      <c r="L40" s="28">
        <f>+Tbl3!B39-Tbl3!AC39</f>
        <v>13980.21293038431</v>
      </c>
      <c r="M40" s="8">
        <f t="shared" si="3"/>
        <v>1</v>
      </c>
    </row>
    <row r="41" spans="1:12" ht="12.75">
      <c r="A41" s="3" t="s">
        <v>179</v>
      </c>
      <c r="B41" s="3"/>
      <c r="C41" s="11"/>
      <c r="F41" s="1"/>
      <c r="I41" s="23"/>
      <c r="L41" s="10"/>
    </row>
    <row r="42" spans="1:12" ht="12.75">
      <c r="A42" s="3" t="s">
        <v>212</v>
      </c>
      <c r="B42" s="3"/>
      <c r="C42" s="11"/>
      <c r="F42" s="1"/>
      <c r="I42" s="23"/>
      <c r="L42" s="10"/>
    </row>
    <row r="43" spans="1:12" ht="12.75">
      <c r="A43" s="3" t="s">
        <v>139</v>
      </c>
      <c r="B43" s="3"/>
      <c r="C43" s="11"/>
      <c r="F43" s="1"/>
      <c r="I43" s="23"/>
      <c r="L43" s="10"/>
    </row>
    <row r="44" spans="1:12" ht="12.75">
      <c r="A44" t="s">
        <v>153</v>
      </c>
      <c r="L44" s="10"/>
    </row>
  </sheetData>
  <sheetProtection password="CAF5" sheet="1" objects="1" scenarios="1"/>
  <mergeCells count="17">
    <mergeCell ref="F9:G9"/>
    <mergeCell ref="C8:D8"/>
    <mergeCell ref="C9:D9"/>
    <mergeCell ref="F8:G8"/>
    <mergeCell ref="L8:M8"/>
    <mergeCell ref="L9:M9"/>
    <mergeCell ref="I8:J8"/>
    <mergeCell ref="I9:J9"/>
    <mergeCell ref="A1:M1"/>
    <mergeCell ref="A3:M3"/>
    <mergeCell ref="A4:M4"/>
    <mergeCell ref="L7:M7"/>
    <mergeCell ref="C6:G6"/>
    <mergeCell ref="I6:M6"/>
    <mergeCell ref="I7:J7"/>
    <mergeCell ref="C7:D7"/>
    <mergeCell ref="F7:G7"/>
  </mergeCells>
  <printOptions horizontalCentered="1"/>
  <pageMargins left="0.71" right="0.76" top="0.87" bottom="0.56" header="0.67" footer="0.36"/>
  <pageSetup horizontalDpi="600" verticalDpi="600" orientation="landscape" scale="90" r:id="rId1"/>
  <headerFooter scaleWithDoc="0">
    <oddFooter>&amp;L&amp;"Arial,Italic"MSDE-LFRO  11 / 2012&amp;C- 2 -&amp;R&amp;"Arial,Italic"Selected Financial Data - Part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35"/>
  <sheetViews>
    <sheetView zoomScalePageLayoutView="0" workbookViewId="0" topLeftCell="C1">
      <selection activeCell="M18" sqref="M18"/>
    </sheetView>
  </sheetViews>
  <sheetFormatPr defaultColWidth="9.140625" defaultRowHeight="12.75"/>
  <cols>
    <col min="1" max="1" width="14.140625" style="3" customWidth="1"/>
    <col min="2" max="2" width="11.7109375" style="0" customWidth="1"/>
    <col min="3" max="3" width="5.00390625" style="0" customWidth="1"/>
    <col min="4" max="4" width="0.85546875" style="0" customWidth="1"/>
    <col min="5" max="5" width="8.7109375" style="0" customWidth="1"/>
    <col min="6" max="6" width="4.7109375" style="0" customWidth="1"/>
    <col min="7" max="7" width="0.85546875" style="0" customWidth="1"/>
    <col min="8" max="8" width="8.7109375" style="0" customWidth="1"/>
    <col min="9" max="9" width="4.7109375" style="0" customWidth="1"/>
    <col min="10" max="10" width="0.85546875" style="0" customWidth="1"/>
    <col min="11" max="11" width="10.7109375" style="0" customWidth="1"/>
    <col min="12" max="12" width="4.8515625" style="0" customWidth="1"/>
    <col min="13" max="13" width="0.85546875" style="0" customWidth="1"/>
    <col min="14" max="14" width="8.7109375" style="0" customWidth="1"/>
    <col min="15" max="15" width="4.57421875" style="0" customWidth="1"/>
    <col min="16" max="16" width="1.28515625" style="0" customWidth="1"/>
    <col min="18" max="18" width="4.140625" style="0" customWidth="1"/>
    <col min="19" max="19" width="0.85546875" style="0" customWidth="1"/>
    <col min="20" max="20" width="10.57421875" style="0" customWidth="1"/>
    <col min="21" max="21" width="4.28125" style="0" customWidth="1"/>
    <col min="22" max="22" width="0.85546875" style="0" customWidth="1"/>
    <col min="23" max="23" width="7.7109375" style="0" customWidth="1"/>
    <col min="24" max="24" width="4.7109375" style="0" customWidth="1"/>
    <col min="25" max="25" width="0.85546875" style="0" customWidth="1"/>
    <col min="26" max="26" width="8.28125" style="0" customWidth="1"/>
    <col min="27" max="27" width="4.8515625" style="0" customWidth="1"/>
    <col min="28" max="28" width="0.85546875" style="0" customWidth="1"/>
    <col min="29" max="29" width="9.28125" style="0" customWidth="1"/>
    <col min="30" max="30" width="4.7109375" style="0" customWidth="1"/>
    <col min="31" max="31" width="0.85546875" style="0" customWidth="1"/>
    <col min="32" max="32" width="8.7109375" style="0" customWidth="1"/>
    <col min="33" max="33" width="4.7109375" style="0" customWidth="1"/>
    <col min="34" max="34" width="0.85546875" style="0" customWidth="1"/>
    <col min="35" max="35" width="9.00390625" style="0" bestFit="1" customWidth="1"/>
    <col min="36" max="36" width="4.7109375" style="0" customWidth="1"/>
    <col min="37" max="37" width="0.85546875" style="0" customWidth="1"/>
    <col min="38" max="38" width="11.140625" style="0" customWidth="1"/>
    <col min="39" max="39" width="4.7109375" style="0" customWidth="1"/>
  </cols>
  <sheetData>
    <row r="1" spans="1:38" ht="12.75">
      <c r="A1" s="235" t="s">
        <v>100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</row>
    <row r="3" spans="1:42" ht="12.75">
      <c r="A3" s="234" t="s">
        <v>208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6"/>
      <c r="AO3" s="16"/>
      <c r="AP3" s="13"/>
    </row>
    <row r="4" spans="1:42" ht="12.75">
      <c r="A4" s="235" t="s">
        <v>180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6"/>
      <c r="AO4" s="16"/>
      <c r="AP4" s="13"/>
    </row>
    <row r="5" spans="1:39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2:39" ht="15" customHeight="1" thickTop="1">
      <c r="B6" s="238"/>
      <c r="C6" s="238"/>
      <c r="D6" s="6"/>
      <c r="E6" s="3"/>
      <c r="F6" s="3"/>
      <c r="G6" s="3"/>
      <c r="H6" s="238" t="s">
        <v>26</v>
      </c>
      <c r="I6" s="238"/>
      <c r="J6" s="3"/>
      <c r="K6" s="238" t="s">
        <v>27</v>
      </c>
      <c r="L6" s="238"/>
      <c r="M6" s="3"/>
      <c r="N6" s="238" t="s">
        <v>30</v>
      </c>
      <c r="O6" s="238"/>
      <c r="P6" s="3"/>
      <c r="Q6" s="238" t="s">
        <v>32</v>
      </c>
      <c r="R6" s="238"/>
      <c r="S6" s="6"/>
      <c r="T6" s="3"/>
      <c r="U6" s="3"/>
      <c r="V6" s="3"/>
      <c r="W6" s="238" t="s">
        <v>36</v>
      </c>
      <c r="X6" s="238"/>
      <c r="Y6" s="6"/>
      <c r="Z6" s="3"/>
      <c r="AA6" s="3"/>
      <c r="AB6" s="3"/>
      <c r="AC6" s="238" t="s">
        <v>36</v>
      </c>
      <c r="AD6" s="238"/>
      <c r="AE6" s="6"/>
      <c r="AF6" s="3"/>
      <c r="AG6" s="3"/>
      <c r="AH6" s="3"/>
      <c r="AI6" s="238"/>
      <c r="AJ6" s="238"/>
      <c r="AK6" s="6"/>
      <c r="AL6" s="3"/>
      <c r="AM6" s="3"/>
    </row>
    <row r="7" spans="1:39" ht="12.75">
      <c r="A7" s="3" t="s">
        <v>112</v>
      </c>
      <c r="B7" s="235" t="s">
        <v>101</v>
      </c>
      <c r="C7" s="235"/>
      <c r="D7" s="6"/>
      <c r="E7" s="235" t="s">
        <v>24</v>
      </c>
      <c r="F7" s="235"/>
      <c r="G7" s="6"/>
      <c r="H7" s="235" t="s">
        <v>24</v>
      </c>
      <c r="I7" s="235"/>
      <c r="J7" s="6"/>
      <c r="K7" s="235" t="s">
        <v>29</v>
      </c>
      <c r="L7" s="235"/>
      <c r="M7" s="6"/>
      <c r="N7" s="235" t="s">
        <v>27</v>
      </c>
      <c r="O7" s="235"/>
      <c r="P7" s="6"/>
      <c r="Q7" s="235" t="s">
        <v>27</v>
      </c>
      <c r="R7" s="235"/>
      <c r="S7" s="6"/>
      <c r="T7" s="235" t="s">
        <v>34</v>
      </c>
      <c r="U7" s="235"/>
      <c r="V7" s="6"/>
      <c r="W7" s="235" t="s">
        <v>38</v>
      </c>
      <c r="X7" s="235"/>
      <c r="Y7" s="6"/>
      <c r="Z7" s="235" t="s">
        <v>40</v>
      </c>
      <c r="AA7" s="235"/>
      <c r="AB7" s="6"/>
      <c r="AC7" s="235" t="s">
        <v>41</v>
      </c>
      <c r="AD7" s="235"/>
      <c r="AE7" s="6"/>
      <c r="AF7" s="235" t="s">
        <v>43</v>
      </c>
      <c r="AG7" s="235"/>
      <c r="AH7" s="6"/>
      <c r="AI7" s="235" t="s">
        <v>103</v>
      </c>
      <c r="AJ7" s="235"/>
      <c r="AK7" s="6"/>
      <c r="AL7" s="235" t="s">
        <v>47</v>
      </c>
      <c r="AM7" s="235"/>
    </row>
    <row r="8" spans="1:39" ht="12.75">
      <c r="A8" t="s">
        <v>35</v>
      </c>
      <c r="B8" s="237" t="s">
        <v>102</v>
      </c>
      <c r="C8" s="237"/>
      <c r="D8" s="6"/>
      <c r="E8" s="237" t="s">
        <v>25</v>
      </c>
      <c r="F8" s="237"/>
      <c r="G8" s="6"/>
      <c r="H8" s="237" t="s">
        <v>25</v>
      </c>
      <c r="I8" s="237"/>
      <c r="J8" s="6"/>
      <c r="K8" s="237" t="s">
        <v>28</v>
      </c>
      <c r="L8" s="237"/>
      <c r="M8" s="6"/>
      <c r="N8" s="237" t="s">
        <v>31</v>
      </c>
      <c r="O8" s="237"/>
      <c r="P8" s="6"/>
      <c r="Q8" s="237" t="s">
        <v>33</v>
      </c>
      <c r="R8" s="237"/>
      <c r="S8" s="6"/>
      <c r="T8" s="237" t="s">
        <v>35</v>
      </c>
      <c r="U8" s="237"/>
      <c r="V8" s="6"/>
      <c r="W8" s="237" t="s">
        <v>39</v>
      </c>
      <c r="X8" s="237"/>
      <c r="Y8" s="6"/>
      <c r="Z8" s="237" t="s">
        <v>39</v>
      </c>
      <c r="AA8" s="237"/>
      <c r="AB8" s="6"/>
      <c r="AC8" s="237" t="s">
        <v>42</v>
      </c>
      <c r="AD8" s="237"/>
      <c r="AE8" s="6"/>
      <c r="AF8" s="237" t="s">
        <v>44</v>
      </c>
      <c r="AG8" s="237"/>
      <c r="AH8" s="6"/>
      <c r="AI8" s="237" t="s">
        <v>44</v>
      </c>
      <c r="AJ8" s="237"/>
      <c r="AK8" s="6"/>
      <c r="AL8" s="237" t="s">
        <v>48</v>
      </c>
      <c r="AM8" s="237"/>
    </row>
    <row r="9" spans="1:39" ht="13.5" thickBot="1">
      <c r="A9" s="4" t="s">
        <v>113</v>
      </c>
      <c r="B9" s="39" t="s">
        <v>81</v>
      </c>
      <c r="C9" s="39" t="s">
        <v>82</v>
      </c>
      <c r="D9" s="39"/>
      <c r="E9" s="39" t="s">
        <v>81</v>
      </c>
      <c r="F9" s="39" t="s">
        <v>82</v>
      </c>
      <c r="G9" s="39"/>
      <c r="H9" s="39" t="s">
        <v>81</v>
      </c>
      <c r="I9" s="39" t="s">
        <v>82</v>
      </c>
      <c r="J9" s="39"/>
      <c r="K9" s="39" t="s">
        <v>81</v>
      </c>
      <c r="L9" s="39" t="s">
        <v>82</v>
      </c>
      <c r="M9" s="39"/>
      <c r="N9" s="39" t="s">
        <v>81</v>
      </c>
      <c r="O9" s="39" t="s">
        <v>82</v>
      </c>
      <c r="P9" s="39"/>
      <c r="Q9" s="39" t="s">
        <v>81</v>
      </c>
      <c r="R9" s="39" t="s">
        <v>82</v>
      </c>
      <c r="S9" s="39"/>
      <c r="T9" s="39" t="s">
        <v>81</v>
      </c>
      <c r="U9" s="39" t="s">
        <v>82</v>
      </c>
      <c r="V9" s="39"/>
      <c r="W9" s="39" t="s">
        <v>81</v>
      </c>
      <c r="X9" s="39" t="s">
        <v>82</v>
      </c>
      <c r="Y9" s="39"/>
      <c r="Z9" s="39" t="s">
        <v>81</v>
      </c>
      <c r="AA9" s="39" t="s">
        <v>82</v>
      </c>
      <c r="AB9" s="39"/>
      <c r="AC9" s="39" t="s">
        <v>81</v>
      </c>
      <c r="AD9" s="39" t="s">
        <v>82</v>
      </c>
      <c r="AE9" s="39"/>
      <c r="AF9" s="39" t="s">
        <v>81</v>
      </c>
      <c r="AG9" s="39" t="s">
        <v>82</v>
      </c>
      <c r="AH9" s="39"/>
      <c r="AI9" s="39" t="s">
        <v>81</v>
      </c>
      <c r="AJ9" s="39" t="s">
        <v>82</v>
      </c>
      <c r="AK9" s="39"/>
      <c r="AL9" s="39" t="s">
        <v>81</v>
      </c>
      <c r="AM9" s="39" t="s">
        <v>82</v>
      </c>
    </row>
    <row r="10" spans="1:39" s="21" customFormat="1" ht="12.75">
      <c r="A10" s="74" t="s">
        <v>76</v>
      </c>
      <c r="B10" s="73">
        <f>+E10+H10+K10+N10+Q10+T10+W10+Z10+AC10+AF10+AI10+AL10</f>
        <v>12491.05664076425</v>
      </c>
      <c r="C10" s="79"/>
      <c r="D10" s="12"/>
      <c r="E10" s="12">
        <f>'Tbl 10'!C9/Tbl11!C9</f>
        <v>365.2038180383301</v>
      </c>
      <c r="F10" s="11"/>
      <c r="G10" s="12"/>
      <c r="H10" s="12">
        <f>'Tbl 10'!D9/Tbl11!C9</f>
        <v>877.7939133578064</v>
      </c>
      <c r="I10" s="11"/>
      <c r="J10" s="12"/>
      <c r="K10" s="12">
        <f>'Tbl 10'!E9/Tbl11!C9</f>
        <v>4883.473802671506</v>
      </c>
      <c r="L10" s="11"/>
      <c r="M10" s="12"/>
      <c r="N10" s="12">
        <f>'Tbl 10'!F9/Tbl11!C9</f>
        <v>238.28943137575646</v>
      </c>
      <c r="O10" s="11"/>
      <c r="P10" s="12"/>
      <c r="Q10" s="12">
        <f>'Tbl 10'!G9/Tbl11!C9</f>
        <v>223.89945590509006</v>
      </c>
      <c r="R10" s="11"/>
      <c r="S10" s="12"/>
      <c r="T10" s="12">
        <f>'Tbl 10'!H9/Tbl11!C9</f>
        <v>1467.7169578838846</v>
      </c>
      <c r="U10" s="11"/>
      <c r="V10" s="12"/>
      <c r="W10" s="12">
        <f>'Tbl 10'!I9/Tbl11!C9</f>
        <v>85.64580148807373</v>
      </c>
      <c r="X10" s="11"/>
      <c r="Y10" s="12"/>
      <c r="Z10" s="12">
        <f>'Tbl 10'!J9/Tbl11!C9</f>
        <v>70.06362002543203</v>
      </c>
      <c r="AA10" s="11"/>
      <c r="AB10" s="12"/>
      <c r="AC10" s="12">
        <f>'Tbl 10'!K9/Tbl11!C9</f>
        <v>630.5152830880203</v>
      </c>
      <c r="AD10" s="11"/>
      <c r="AE10" s="12"/>
      <c r="AF10" s="12">
        <f>'Tbl 10'!L9/Tbl11!C9</f>
        <v>845.3985875569738</v>
      </c>
      <c r="AG10" s="11"/>
      <c r="AH10" s="12"/>
      <c r="AI10" s="12">
        <f>'Tbl 10'!M9/Tbl11!C9</f>
        <v>251.36577741169666</v>
      </c>
      <c r="AJ10" s="11"/>
      <c r="AK10" s="12"/>
      <c r="AL10" s="12">
        <f>('Tbl 10'!N9-'Tbl 10'!O9)/Tbl11!C9</f>
        <v>2551.690191961681</v>
      </c>
      <c r="AM10" s="80"/>
    </row>
    <row r="11" spans="2:42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3"/>
      <c r="AN11" s="3"/>
      <c r="AO11" s="3"/>
      <c r="AP11" s="3"/>
    </row>
    <row r="12" spans="1:52" ht="12.75">
      <c r="A12" s="3" t="s">
        <v>52</v>
      </c>
      <c r="B12" s="2">
        <f>+E12+H12+K12+N12+Q12+T12+W12+Z12+AC12+AF12+AI12+AL12</f>
        <v>12802.971373334094</v>
      </c>
      <c r="C12" s="35">
        <f>RANK(B12,B$12:B$39)</f>
        <v>7</v>
      </c>
      <c r="D12" s="35"/>
      <c r="E12" s="2">
        <f>'Tbl 10'!C11/Tbl11!C11</f>
        <v>234.83912143224848</v>
      </c>
      <c r="F12" s="35">
        <f>RANK(E12,E$12:E$39)</f>
        <v>19</v>
      </c>
      <c r="G12" s="35"/>
      <c r="H12" s="2">
        <f>'Tbl 10'!D11/Tbl11!C11</f>
        <v>856.3427924269291</v>
      </c>
      <c r="I12" s="35">
        <f>RANK(H12,H$12:H$39)</f>
        <v>11</v>
      </c>
      <c r="J12" s="35"/>
      <c r="K12" s="2">
        <f>'Tbl 10'!E11/Tbl11!C11</f>
        <v>5131.663584053079</v>
      </c>
      <c r="L12" s="35">
        <f>RANK(K12,K$12:K$39)</f>
        <v>7</v>
      </c>
      <c r="M12" s="35"/>
      <c r="N12" s="2">
        <f>'Tbl 10'!F11/Tbl11!C11</f>
        <v>289.5684104558715</v>
      </c>
      <c r="O12" s="35">
        <f>RANK(N12,N$12:N$39)</f>
        <v>7</v>
      </c>
      <c r="P12" s="35"/>
      <c r="Q12" s="2">
        <f>'Tbl 10'!G11/Tbl11!C11</f>
        <v>146.39453983870047</v>
      </c>
      <c r="R12" s="35">
        <f>RANK(Q12,Q$12:Q$39)</f>
        <v>8</v>
      </c>
      <c r="S12" s="35"/>
      <c r="T12" s="2">
        <f>'Tbl 10'!H11/Tbl11!C11</f>
        <v>1632.6031916719096</v>
      </c>
      <c r="U12" s="35">
        <f>RANK(T12,T$12:T$39)</f>
        <v>4</v>
      </c>
      <c r="V12" s="35"/>
      <c r="W12" s="2">
        <f>'Tbl 10'!I11/Tbl11!C11</f>
        <v>90.8727232168392</v>
      </c>
      <c r="X12" s="35">
        <f>RANK(W12,W$12:W$39)</f>
        <v>8</v>
      </c>
      <c r="Y12" s="32"/>
      <c r="Z12" s="2">
        <f>'Tbl 10'!J11/Tbl11!C11</f>
        <v>75.4668718183378</v>
      </c>
      <c r="AA12" s="35">
        <f>RANK(Z12,Z$12:Z$39)</f>
        <v>18</v>
      </c>
      <c r="AB12" s="32"/>
      <c r="AC12" s="2">
        <f>'Tbl 10'!K11/Tbl11!C11</f>
        <v>688.5347034261855</v>
      </c>
      <c r="AD12" s="35">
        <f>RANK(AC12,AC$12:AC$39)</f>
        <v>14</v>
      </c>
      <c r="AE12" s="32"/>
      <c r="AF12" s="2">
        <f>'Tbl 10'!L11/Tbl11!C11</f>
        <v>978.9599851284104</v>
      </c>
      <c r="AG12" s="35">
        <f>RANK(AF12,AF$12:AF$39)</f>
        <v>4</v>
      </c>
      <c r="AH12" s="32"/>
      <c r="AI12" s="2">
        <f>'Tbl 10'!M11/Tbl11!C11</f>
        <v>204.46986329577302</v>
      </c>
      <c r="AJ12" s="35">
        <f>RANK(AI12,AI$12:AI$39)</f>
        <v>18</v>
      </c>
      <c r="AK12" s="3"/>
      <c r="AL12" s="2">
        <f>('Tbl 10'!N11-'Tbl 10'!O11)/Tbl11!C11</f>
        <v>2473.255586569811</v>
      </c>
      <c r="AM12" s="35">
        <f>RANK(AL12,AL$12:AL$39)</f>
        <v>8</v>
      </c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2.75">
      <c r="A13" s="3" t="s">
        <v>53</v>
      </c>
      <c r="B13" s="2">
        <f>+E13+H13+K13+N13+Q13+T13+W13+Z13+AC13+AF13+AI13+AL13</f>
        <v>11709.515510442749</v>
      </c>
      <c r="C13" s="35">
        <f aca="true" t="shared" si="0" ref="C13:C39">RANK(B13,B$12:B$39)</f>
        <v>12</v>
      </c>
      <c r="D13" s="35"/>
      <c r="E13" s="2">
        <f>'Tbl 10'!C12/Tbl11!C12</f>
        <v>360.0961855608987</v>
      </c>
      <c r="F13" s="35">
        <f aca="true" t="shared" si="1" ref="F13:F39">RANK(E13,E$12:E$39)</f>
        <v>6</v>
      </c>
      <c r="G13" s="35"/>
      <c r="H13" s="2">
        <f>'Tbl 10'!D12/Tbl11!C12</f>
        <v>794.8032661787856</v>
      </c>
      <c r="I13" s="35">
        <f aca="true" t="shared" si="2" ref="I13:I39">RANK(H13,H$12:H$39)</f>
        <v>17</v>
      </c>
      <c r="J13" s="35"/>
      <c r="K13" s="2">
        <f>'Tbl 10'!E12/Tbl11!C12</f>
        <v>4734.9319041116205</v>
      </c>
      <c r="L13" s="35">
        <f aca="true" t="shared" si="3" ref="L13:L39">RANK(K13,K$12:K$39)</f>
        <v>11</v>
      </c>
      <c r="M13" s="35"/>
      <c r="N13" s="2">
        <f>'Tbl 10'!F12/Tbl11!C12</f>
        <v>329.143229606537</v>
      </c>
      <c r="O13" s="35">
        <f aca="true" t="shared" si="4" ref="O13:O39">RANK(N13,N$12:N$39)</f>
        <v>3</v>
      </c>
      <c r="P13" s="35"/>
      <c r="Q13" s="2">
        <f>'Tbl 10'!G12/Tbl11!C12</f>
        <v>192.32645118495662</v>
      </c>
      <c r="R13" s="35">
        <f aca="true" t="shared" si="5" ref="R13:R39">RANK(Q13,Q$12:Q$39)</f>
        <v>6</v>
      </c>
      <c r="S13" s="35"/>
      <c r="T13" s="2">
        <f>'Tbl 10'!H12/Tbl11!C12</f>
        <v>1330.7709072823</v>
      </c>
      <c r="U13" s="35">
        <f aca="true" t="shared" si="6" ref="U13:U39">RANK(T13,T$12:T$39)</f>
        <v>11</v>
      </c>
      <c r="V13" s="35"/>
      <c r="W13" s="2">
        <f>'Tbl 10'!I12/Tbl11!C12</f>
        <v>75.0125858730512</v>
      </c>
      <c r="X13" s="35">
        <f aca="true" t="shared" si="7" ref="X13:X39">RANK(W13,W$12:W$39)</f>
        <v>12</v>
      </c>
      <c r="Y13" s="3"/>
      <c r="Z13" s="2">
        <f>'Tbl 10'!J12/Tbl11!C12</f>
        <v>0</v>
      </c>
      <c r="AA13" s="35">
        <f aca="true" t="shared" si="8" ref="AA13:AA39">RANK(Z13,Z$12:Z$39)</f>
        <v>23</v>
      </c>
      <c r="AB13" s="3"/>
      <c r="AC13" s="2">
        <f>'Tbl 10'!K12/Tbl11!C12</f>
        <v>588.6314501437232</v>
      </c>
      <c r="AD13" s="35">
        <f aca="true" t="shared" si="9" ref="AD13:AD39">RANK(AC13,AC$12:AC$39)</f>
        <v>18</v>
      </c>
      <c r="AE13" s="32"/>
      <c r="AF13" s="2">
        <f>'Tbl 10'!L12/Tbl11!C12</f>
        <v>831.2694983283008</v>
      </c>
      <c r="AG13" s="35">
        <f aca="true" t="shared" si="10" ref="AG13:AG39">RANK(AF13,AF$12:AF$39)</f>
        <v>13</v>
      </c>
      <c r="AH13" s="32"/>
      <c r="AI13" s="2">
        <f>'Tbl 10'!M12/Tbl11!C12</f>
        <v>161.84630592928974</v>
      </c>
      <c r="AJ13" s="35">
        <f aca="true" t="shared" si="11" ref="AJ13:AJ39">RANK(AI13,AI$12:AI$39)</f>
        <v>22</v>
      </c>
      <c r="AK13" s="3"/>
      <c r="AL13" s="2">
        <f>('Tbl 10'!N12-'Tbl 10'!O12)/Tbl11!C12</f>
        <v>2310.6837262432878</v>
      </c>
      <c r="AM13" s="35">
        <f aca="true" t="shared" si="12" ref="AM13:AM39">RANK(AL13,AL$12:AL$39)</f>
        <v>12</v>
      </c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12.75">
      <c r="A14" s="3" t="s">
        <v>75</v>
      </c>
      <c r="B14" s="2">
        <f>+E14+H14+K14+N14+Q14+T14+W14+Z14+AC14+AF14+AI14+AL14</f>
        <v>14249.731290282301</v>
      </c>
      <c r="C14" s="35">
        <f t="shared" si="0"/>
        <v>2</v>
      </c>
      <c r="D14" s="35"/>
      <c r="E14" s="2">
        <f>'Tbl 10'!C13/Tbl11!C13</f>
        <v>751.5208317241561</v>
      </c>
      <c r="F14" s="35">
        <f t="shared" si="1"/>
        <v>1</v>
      </c>
      <c r="G14" s="35"/>
      <c r="H14" s="2">
        <f>'Tbl 10'!D13/Tbl11!C13</f>
        <v>1106.506680578425</v>
      </c>
      <c r="I14" s="35">
        <f t="shared" si="2"/>
        <v>2</v>
      </c>
      <c r="J14" s="35"/>
      <c r="K14" s="2">
        <f>'Tbl 10'!E13/Tbl11!C13</f>
        <v>4646.870203971991</v>
      </c>
      <c r="L14" s="35">
        <f t="shared" si="3"/>
        <v>15</v>
      </c>
      <c r="M14" s="35"/>
      <c r="N14" s="2">
        <f>'Tbl 10'!F13/Tbl11!C13</f>
        <v>268.7888124578234</v>
      </c>
      <c r="O14" s="35">
        <f t="shared" si="4"/>
        <v>10</v>
      </c>
      <c r="P14" s="35"/>
      <c r="Q14" s="2">
        <f>'Tbl 10'!G13/Tbl11!C13</f>
        <v>893.6067264402749</v>
      </c>
      <c r="R14" s="35">
        <f t="shared" si="5"/>
        <v>1</v>
      </c>
      <c r="S14" s="35"/>
      <c r="T14" s="2">
        <f>'Tbl 10'!H13/Tbl11!C13</f>
        <v>2060.693939224211</v>
      </c>
      <c r="U14" s="35">
        <f t="shared" si="6"/>
        <v>1</v>
      </c>
      <c r="V14" s="35"/>
      <c r="W14" s="2">
        <f>'Tbl 10'!I13/Tbl11!C13</f>
        <v>175.46752636833844</v>
      </c>
      <c r="X14" s="35">
        <f t="shared" si="7"/>
        <v>2</v>
      </c>
      <c r="Y14" s="32"/>
      <c r="Z14" s="2">
        <f>'Tbl 10'!J13/Tbl11!C13</f>
        <v>0.4371405805272187</v>
      </c>
      <c r="AA14" s="35">
        <f t="shared" si="8"/>
        <v>21</v>
      </c>
      <c r="AB14" s="32"/>
      <c r="AC14" s="2">
        <f>'Tbl 10'!K13/Tbl11!C13</f>
        <v>478.5819382832026</v>
      </c>
      <c r="AD14" s="35">
        <f t="shared" si="9"/>
        <v>21</v>
      </c>
      <c r="AE14" s="32"/>
      <c r="AF14" s="2">
        <f>'Tbl 10'!L13/Tbl11!C13</f>
        <v>899.2437781508255</v>
      </c>
      <c r="AG14" s="35">
        <f t="shared" si="10"/>
        <v>7</v>
      </c>
      <c r="AH14" s="32"/>
      <c r="AI14" s="2">
        <f>'Tbl 10'!M13/Tbl11!C13</f>
        <v>252.35337572247383</v>
      </c>
      <c r="AJ14" s="35">
        <f t="shared" si="11"/>
        <v>9</v>
      </c>
      <c r="AK14" s="3"/>
      <c r="AL14" s="2">
        <f>('Tbl 10'!N13-'Tbl 10'!O13)/Tbl11!C13</f>
        <v>2715.660336780053</v>
      </c>
      <c r="AM14" s="35">
        <f t="shared" si="12"/>
        <v>2</v>
      </c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12.75">
      <c r="A15" s="3" t="s">
        <v>54</v>
      </c>
      <c r="B15" s="2">
        <f>+E15+H15+K15+N15+Q15+T15+W15+Z15+AC15+AF15+AI15+AL15</f>
        <v>12083.57611079753</v>
      </c>
      <c r="C15" s="35">
        <f t="shared" si="0"/>
        <v>10</v>
      </c>
      <c r="D15" s="35"/>
      <c r="E15" s="2">
        <f>'Tbl 10'!C14/Tbl11!C14</f>
        <v>402.5183016779433</v>
      </c>
      <c r="F15" s="35">
        <f t="shared" si="1"/>
        <v>4</v>
      </c>
      <c r="G15" s="35"/>
      <c r="H15" s="2">
        <f>'Tbl 10'!D14/Tbl11!C14</f>
        <v>834.3540001612703</v>
      </c>
      <c r="I15" s="35">
        <f t="shared" si="2"/>
        <v>13</v>
      </c>
      <c r="J15" s="35"/>
      <c r="K15" s="2">
        <f>'Tbl 10'!E14/Tbl11!C14</f>
        <v>4531.631016955365</v>
      </c>
      <c r="L15" s="35">
        <f t="shared" si="3"/>
        <v>21</v>
      </c>
      <c r="M15" s="35"/>
      <c r="N15" s="2">
        <f>'Tbl 10'!F14/Tbl11!C14</f>
        <v>287.1830389663068</v>
      </c>
      <c r="O15" s="35">
        <f t="shared" si="4"/>
        <v>8</v>
      </c>
      <c r="P15" s="35"/>
      <c r="Q15" s="2">
        <f>'Tbl 10'!G14/Tbl11!C14</f>
        <v>116.34482437428373</v>
      </c>
      <c r="R15" s="35">
        <f t="shared" si="5"/>
        <v>14</v>
      </c>
      <c r="S15" s="35"/>
      <c r="T15" s="2">
        <f>'Tbl 10'!H14/Tbl11!C14</f>
        <v>1450.6560662283052</v>
      </c>
      <c r="U15" s="35">
        <f t="shared" si="6"/>
        <v>6</v>
      </c>
      <c r="V15" s="35"/>
      <c r="W15" s="2">
        <f>'Tbl 10'!I14/Tbl11!C14</f>
        <v>89.12220559021236</v>
      </c>
      <c r="X15" s="35">
        <f t="shared" si="7"/>
        <v>9</v>
      </c>
      <c r="Y15" s="32"/>
      <c r="Z15" s="2">
        <f>'Tbl 10'!J14/Tbl11!C14</f>
        <v>138.11757039078705</v>
      </c>
      <c r="AA15" s="35">
        <f t="shared" si="8"/>
        <v>1</v>
      </c>
      <c r="AB15" s="3"/>
      <c r="AC15" s="2">
        <f>'Tbl 10'!K14/Tbl11!C14</f>
        <v>495.3062117868985</v>
      </c>
      <c r="AD15" s="35">
        <f t="shared" si="9"/>
        <v>20</v>
      </c>
      <c r="AE15" s="3"/>
      <c r="AF15" s="2">
        <f>'Tbl 10'!L14/Tbl11!C14</f>
        <v>848.0409007674997</v>
      </c>
      <c r="AG15" s="35">
        <f t="shared" si="10"/>
        <v>11</v>
      </c>
      <c r="AH15" s="32"/>
      <c r="AI15" s="2">
        <f>'Tbl 10'!M14/Tbl11!C14</f>
        <v>269.21653459612804</v>
      </c>
      <c r="AJ15" s="35">
        <f t="shared" si="11"/>
        <v>7</v>
      </c>
      <c r="AK15" s="3"/>
      <c r="AL15" s="2">
        <f>('Tbl 10'!N14-'Tbl 10'!O14)/Tbl11!C14</f>
        <v>2621.085439302531</v>
      </c>
      <c r="AM15" s="35">
        <f t="shared" si="12"/>
        <v>4</v>
      </c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12.75">
      <c r="A16" s="3" t="s">
        <v>55</v>
      </c>
      <c r="B16" s="2">
        <f>+E16+H16+K16+N16+Q16+T16+W16+Z16+AC16+AF16+AI16+AL16</f>
        <v>11710.83508849531</v>
      </c>
      <c r="C16" s="35">
        <f t="shared" si="0"/>
        <v>11</v>
      </c>
      <c r="D16" s="35"/>
      <c r="E16" s="2">
        <f>'Tbl 10'!C15/Tbl11!C15</f>
        <v>291.9441962497833</v>
      </c>
      <c r="F16" s="35">
        <f t="shared" si="1"/>
        <v>11</v>
      </c>
      <c r="G16" s="35"/>
      <c r="H16" s="2">
        <f>'Tbl 10'!D15/Tbl11!C15</f>
        <v>698.9865305414921</v>
      </c>
      <c r="I16" s="35">
        <f t="shared" si="2"/>
        <v>21</v>
      </c>
      <c r="J16" s="35"/>
      <c r="K16" s="2">
        <f>'Tbl 10'!E15/Tbl11!C15</f>
        <v>5063.810763492472</v>
      </c>
      <c r="L16" s="35">
        <f t="shared" si="3"/>
        <v>8</v>
      </c>
      <c r="M16" s="35"/>
      <c r="N16" s="2">
        <f>'Tbl 10'!F15/Tbl11!C15</f>
        <v>139.11584547242327</v>
      </c>
      <c r="O16" s="35">
        <f t="shared" si="4"/>
        <v>24</v>
      </c>
      <c r="P16" s="35"/>
      <c r="Q16" s="2">
        <f>'Tbl 10'!G15/Tbl11!C15</f>
        <v>61.377265581570505</v>
      </c>
      <c r="R16" s="35">
        <f t="shared" si="5"/>
        <v>21</v>
      </c>
      <c r="S16" s="35"/>
      <c r="T16" s="2">
        <f>'Tbl 10'!H15/Tbl11!C15</f>
        <v>1409.822301057401</v>
      </c>
      <c r="U16" s="35">
        <f t="shared" si="6"/>
        <v>8</v>
      </c>
      <c r="V16" s="35"/>
      <c r="W16" s="2">
        <f>'Tbl 10'!I15/Tbl11!C15</f>
        <v>67.26789900595946</v>
      </c>
      <c r="X16" s="35">
        <f t="shared" si="7"/>
        <v>15</v>
      </c>
      <c r="Y16" s="32"/>
      <c r="Z16" s="2">
        <f>'Tbl 10'!J15/Tbl11!C15</f>
        <v>76.46919131843367</v>
      </c>
      <c r="AA16" s="35">
        <f t="shared" si="8"/>
        <v>17</v>
      </c>
      <c r="AB16" s="32"/>
      <c r="AC16" s="2">
        <f>'Tbl 10'!K15/Tbl11!C15</f>
        <v>756.2450283029582</v>
      </c>
      <c r="AD16" s="35">
        <f t="shared" si="9"/>
        <v>10</v>
      </c>
      <c r="AE16" s="32"/>
      <c r="AF16" s="2">
        <f>'Tbl 10'!L15/Tbl11!C15</f>
        <v>987.9884564576771</v>
      </c>
      <c r="AG16" s="35">
        <f t="shared" si="10"/>
        <v>3</v>
      </c>
      <c r="AH16" s="32"/>
      <c r="AI16" s="2">
        <f>'Tbl 10'!M15/Tbl11!C15</f>
        <v>188.46734908575766</v>
      </c>
      <c r="AJ16" s="35">
        <f t="shared" si="11"/>
        <v>20</v>
      </c>
      <c r="AK16" s="3"/>
      <c r="AL16" s="2">
        <f>('Tbl 10'!N15-'Tbl 10'!O15)/Tbl11!C15</f>
        <v>1969.3402619293831</v>
      </c>
      <c r="AM16" s="35">
        <f t="shared" si="12"/>
        <v>23</v>
      </c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3:39" ht="12.75">
      <c r="C17" s="35"/>
      <c r="F17" s="35"/>
      <c r="I17" s="35"/>
      <c r="L17" s="35"/>
      <c r="O17" s="35"/>
      <c r="R17" s="35"/>
      <c r="U17" s="35"/>
      <c r="X17" s="35"/>
      <c r="AA17" s="35"/>
      <c r="AD17" s="35"/>
      <c r="AG17" s="35"/>
      <c r="AJ17" s="35"/>
      <c r="AM17" s="35"/>
    </row>
    <row r="18" spans="1:52" ht="12.75">
      <c r="A18" s="3" t="s">
        <v>56</v>
      </c>
      <c r="B18" s="2">
        <f>+E18+H18+K18+N18+Q18+T18+W18+Z18+AC18+AF18+AI18+AL18</f>
        <v>10958.42144758501</v>
      </c>
      <c r="C18" s="35">
        <f t="shared" si="0"/>
        <v>22</v>
      </c>
      <c r="D18" s="35"/>
      <c r="E18" s="2">
        <f>'Tbl 10'!C17/Tbl11!C17</f>
        <v>288.0680919907821</v>
      </c>
      <c r="F18" s="35">
        <f t="shared" si="1"/>
        <v>13</v>
      </c>
      <c r="G18" s="35"/>
      <c r="H18" s="2">
        <f>'Tbl 10'!D17/Tbl11!C17</f>
        <v>773.8454498424493</v>
      </c>
      <c r="I18" s="35">
        <f t="shared" si="2"/>
        <v>20</v>
      </c>
      <c r="J18" s="35"/>
      <c r="K18" s="2">
        <f>'Tbl 10'!E17/Tbl11!C17</f>
        <v>4730.979888068476</v>
      </c>
      <c r="L18" s="35">
        <f t="shared" si="3"/>
        <v>12</v>
      </c>
      <c r="M18" s="35"/>
      <c r="N18" s="2">
        <f>'Tbl 10'!F17/Tbl11!C17</f>
        <v>157.31031933405447</v>
      </c>
      <c r="O18" s="35">
        <f t="shared" si="4"/>
        <v>20</v>
      </c>
      <c r="P18" s="35"/>
      <c r="Q18" s="2">
        <f>'Tbl 10'!G17/Tbl11!C17</f>
        <v>194.11292479894652</v>
      </c>
      <c r="R18" s="35">
        <f t="shared" si="5"/>
        <v>5</v>
      </c>
      <c r="S18" s="35"/>
      <c r="T18" s="2">
        <f>'Tbl 10'!H17/Tbl11!C17</f>
        <v>1003.8578488454123</v>
      </c>
      <c r="U18" s="35">
        <f t="shared" si="6"/>
        <v>22</v>
      </c>
      <c r="V18" s="35"/>
      <c r="W18" s="2">
        <f>'Tbl 10'!I17/Tbl11!C17</f>
        <v>111.96122278135729</v>
      </c>
      <c r="X18" s="35">
        <f t="shared" si="7"/>
        <v>6</v>
      </c>
      <c r="Y18" s="32"/>
      <c r="Z18" s="2">
        <f>'Tbl 10'!J17/Tbl11!C17</f>
        <v>105.6608644123595</v>
      </c>
      <c r="AA18" s="35">
        <f t="shared" si="8"/>
        <v>11</v>
      </c>
      <c r="AB18" s="3"/>
      <c r="AC18" s="2">
        <f>'Tbl 10'!K17/Tbl11!C17</f>
        <v>692.7070554484316</v>
      </c>
      <c r="AD18" s="35">
        <f t="shared" si="9"/>
        <v>13</v>
      </c>
      <c r="AE18" s="32"/>
      <c r="AF18" s="2">
        <f>'Tbl 10'!L17/Tbl11!C17</f>
        <v>670.9825349198138</v>
      </c>
      <c r="AG18" s="35">
        <f t="shared" si="10"/>
        <v>24</v>
      </c>
      <c r="AH18" s="32"/>
      <c r="AI18" s="2">
        <f>'Tbl 10'!M17/Tbl11!C17</f>
        <v>137.63755631848753</v>
      </c>
      <c r="AJ18" s="35">
        <f t="shared" si="11"/>
        <v>24</v>
      </c>
      <c r="AK18" s="3"/>
      <c r="AL18" s="2">
        <f>('Tbl 10'!N17-'Tbl 10'!O17)/Tbl11!C17</f>
        <v>2091.2976908244373</v>
      </c>
      <c r="AM18" s="35">
        <f t="shared" si="12"/>
        <v>20</v>
      </c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ht="12.75">
      <c r="A19" s="3" t="s">
        <v>57</v>
      </c>
      <c r="B19" s="2">
        <f>+E19+H19+K19+N19+Q19+T19+W19+Z19+AC19+AF19+AI19+AL19</f>
        <v>11294.528018883853</v>
      </c>
      <c r="C19" s="35">
        <f t="shared" si="0"/>
        <v>16</v>
      </c>
      <c r="D19" s="35"/>
      <c r="E19" s="2">
        <f>'Tbl 10'!C18/Tbl11!C18</f>
        <v>187.67487169697725</v>
      </c>
      <c r="F19" s="35">
        <f t="shared" si="1"/>
        <v>24</v>
      </c>
      <c r="G19" s="35"/>
      <c r="H19" s="2">
        <f>'Tbl 10'!D18/Tbl11!C18</f>
        <v>854.0909112267899</v>
      </c>
      <c r="I19" s="35">
        <f t="shared" si="2"/>
        <v>12</v>
      </c>
      <c r="J19" s="35"/>
      <c r="K19" s="2">
        <f>'Tbl 10'!E18/Tbl11!C18</f>
        <v>4532.0059463586895</v>
      </c>
      <c r="L19" s="35">
        <f t="shared" si="3"/>
        <v>20</v>
      </c>
      <c r="M19" s="35"/>
      <c r="N19" s="2">
        <f>'Tbl 10'!F18/Tbl11!C18</f>
        <v>283.37802952988596</v>
      </c>
      <c r="O19" s="35">
        <f t="shared" si="4"/>
        <v>9</v>
      </c>
      <c r="P19" s="35"/>
      <c r="Q19" s="2">
        <f>'Tbl 10'!G18/Tbl11!C18</f>
        <v>66.41366546501126</v>
      </c>
      <c r="R19" s="35">
        <f t="shared" si="5"/>
        <v>20</v>
      </c>
      <c r="S19" s="35"/>
      <c r="T19" s="2">
        <f>'Tbl 10'!H18/Tbl11!C18</f>
        <v>1117.1986707146057</v>
      </c>
      <c r="U19" s="35">
        <f t="shared" si="6"/>
        <v>17</v>
      </c>
      <c r="V19" s="35"/>
      <c r="W19" s="2">
        <f>'Tbl 10'!I18/Tbl11!C18</f>
        <v>47.86837358022334</v>
      </c>
      <c r="X19" s="35">
        <f t="shared" si="7"/>
        <v>21</v>
      </c>
      <c r="Y19" s="32"/>
      <c r="Z19" s="2">
        <f>'Tbl 10'!J18/Tbl11!C18</f>
        <v>113.04943686169705</v>
      </c>
      <c r="AA19" s="35">
        <f t="shared" si="8"/>
        <v>8</v>
      </c>
      <c r="AB19" s="3"/>
      <c r="AC19" s="2">
        <f>'Tbl 10'!K18/Tbl11!C18</f>
        <v>745.4981112473478</v>
      </c>
      <c r="AD19" s="35">
        <f t="shared" si="9"/>
        <v>11</v>
      </c>
      <c r="AE19" s="3"/>
      <c r="AF19" s="2">
        <f>'Tbl 10'!L18/Tbl11!C18</f>
        <v>916.0553667006851</v>
      </c>
      <c r="AG19" s="35">
        <f t="shared" si="10"/>
        <v>6</v>
      </c>
      <c r="AH19" s="32"/>
      <c r="AI19" s="2">
        <f>'Tbl 10'!M18/Tbl11!C18</f>
        <v>211.74325078376813</v>
      </c>
      <c r="AJ19" s="35">
        <f t="shared" si="11"/>
        <v>17</v>
      </c>
      <c r="AK19" s="3"/>
      <c r="AL19" s="2">
        <f>('Tbl 10'!N18-'Tbl 10'!O18)/Tbl11!C18</f>
        <v>2219.5513847181737</v>
      </c>
      <c r="AM19" s="35">
        <f t="shared" si="12"/>
        <v>14</v>
      </c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ht="12.75">
      <c r="A20" s="3" t="s">
        <v>58</v>
      </c>
      <c r="B20" s="2">
        <f>+E20+H20+K20+N20+Q20+T20+W20+Z20+AC20+AF20+AI20+AL20</f>
        <v>11033.538620711848</v>
      </c>
      <c r="C20" s="35">
        <f t="shared" si="0"/>
        <v>19</v>
      </c>
      <c r="D20" s="35"/>
      <c r="E20" s="2">
        <f>'Tbl 10'!C19/Tbl11!C19</f>
        <v>269.6689759927914</v>
      </c>
      <c r="F20" s="35">
        <f t="shared" si="1"/>
        <v>14</v>
      </c>
      <c r="G20" s="35"/>
      <c r="H20" s="2">
        <f>'Tbl 10'!D19/Tbl11!C19</f>
        <v>896.1622977408765</v>
      </c>
      <c r="I20" s="35">
        <f t="shared" si="2"/>
        <v>10</v>
      </c>
      <c r="J20" s="35"/>
      <c r="K20" s="2">
        <f>'Tbl 10'!E19/Tbl11!C19</f>
        <v>4456.34956362232</v>
      </c>
      <c r="L20" s="35">
        <f t="shared" si="3"/>
        <v>22</v>
      </c>
      <c r="M20" s="35"/>
      <c r="N20" s="2">
        <f>'Tbl 10'!F19/Tbl11!C19</f>
        <v>145.89692862199908</v>
      </c>
      <c r="O20" s="35">
        <f t="shared" si="4"/>
        <v>23</v>
      </c>
      <c r="P20" s="35"/>
      <c r="Q20" s="2">
        <f>'Tbl 10'!G19/Tbl11!C19</f>
        <v>117.21108450794877</v>
      </c>
      <c r="R20" s="35">
        <f t="shared" si="5"/>
        <v>13</v>
      </c>
      <c r="S20" s="35"/>
      <c r="T20" s="2">
        <f>'Tbl 10'!H19/Tbl11!C19</f>
        <v>1403.077797515608</v>
      </c>
      <c r="U20" s="35">
        <f t="shared" si="6"/>
        <v>10</v>
      </c>
      <c r="V20" s="35"/>
      <c r="W20" s="2">
        <f>'Tbl 10'!I19/Tbl11!C19</f>
        <v>61.31324386947286</v>
      </c>
      <c r="X20" s="35">
        <f t="shared" si="7"/>
        <v>17</v>
      </c>
      <c r="Y20" s="32"/>
      <c r="Z20" s="2">
        <f>'Tbl 10'!J19/Tbl11!C19</f>
        <v>99.56795777820686</v>
      </c>
      <c r="AA20" s="35">
        <f t="shared" si="8"/>
        <v>12</v>
      </c>
      <c r="AB20" s="32"/>
      <c r="AC20" s="2">
        <f>'Tbl 10'!K19/Tbl11!C19</f>
        <v>589.4555325996009</v>
      </c>
      <c r="AD20" s="35">
        <f t="shared" si="9"/>
        <v>17</v>
      </c>
      <c r="AE20" s="32"/>
      <c r="AF20" s="2">
        <f>'Tbl 10'!L19/Tbl11!C19</f>
        <v>740.5250228486838</v>
      </c>
      <c r="AG20" s="35">
        <f t="shared" si="10"/>
        <v>23</v>
      </c>
      <c r="AH20" s="32"/>
      <c r="AI20" s="2">
        <f>'Tbl 10'!M19/Tbl11!C19</f>
        <v>229.65231061337454</v>
      </c>
      <c r="AJ20" s="35">
        <f t="shared" si="11"/>
        <v>12</v>
      </c>
      <c r="AK20" s="3"/>
      <c r="AL20" s="2">
        <f>('Tbl 10'!N19-'Tbl 10'!O19)/Tbl11!C19</f>
        <v>2024.6579050009652</v>
      </c>
      <c r="AM20" s="35">
        <f t="shared" si="12"/>
        <v>22</v>
      </c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ht="12.75">
      <c r="A21" s="3" t="s">
        <v>59</v>
      </c>
      <c r="B21" s="2">
        <f>+E21+H21+K21+N21+Q21+T21+W21+Z21+AC21+AF21+AI21+AL21</f>
        <v>11194.352412087796</v>
      </c>
      <c r="C21" s="35">
        <f t="shared" si="0"/>
        <v>17</v>
      </c>
      <c r="D21" s="35"/>
      <c r="E21" s="2">
        <f>'Tbl 10'!C20/Tbl11!C20</f>
        <v>310.9971735782475</v>
      </c>
      <c r="F21" s="35">
        <f t="shared" si="1"/>
        <v>7</v>
      </c>
      <c r="G21" s="35"/>
      <c r="H21" s="2">
        <f>'Tbl 10'!D20/Tbl11!C20</f>
        <v>787.0185509340051</v>
      </c>
      <c r="I21" s="35">
        <f t="shared" si="2"/>
        <v>18</v>
      </c>
      <c r="J21" s="35"/>
      <c r="K21" s="2">
        <f>'Tbl 10'!E20/Tbl11!C20</f>
        <v>4655.216334399192</v>
      </c>
      <c r="L21" s="35">
        <f t="shared" si="3"/>
        <v>14</v>
      </c>
      <c r="M21" s="35"/>
      <c r="N21" s="2">
        <f>'Tbl 10'!F20/Tbl11!C20</f>
        <v>154.40223598019867</v>
      </c>
      <c r="O21" s="35">
        <f t="shared" si="4"/>
        <v>21</v>
      </c>
      <c r="P21" s="35"/>
      <c r="Q21" s="2">
        <f>'Tbl 10'!G20/Tbl11!C20</f>
        <v>77.44022386074212</v>
      </c>
      <c r="R21" s="35">
        <f t="shared" si="5"/>
        <v>19</v>
      </c>
      <c r="S21" s="35"/>
      <c r="T21" s="2">
        <f>'Tbl 10'!H20/Tbl11!C20</f>
        <v>1131.1210816314763</v>
      </c>
      <c r="U21" s="35">
        <f t="shared" si="6"/>
        <v>16</v>
      </c>
      <c r="V21" s="35"/>
      <c r="W21" s="2">
        <f>'Tbl 10'!I20/Tbl11!C20</f>
        <v>117.09641418856029</v>
      </c>
      <c r="X21" s="35">
        <f t="shared" si="7"/>
        <v>5</v>
      </c>
      <c r="Y21" s="32"/>
      <c r="Z21" s="2">
        <f>'Tbl 10'!J20/Tbl11!C20</f>
        <v>98.90458624879912</v>
      </c>
      <c r="AA21" s="35">
        <f t="shared" si="8"/>
        <v>13</v>
      </c>
      <c r="AB21" s="3"/>
      <c r="AC21" s="2">
        <f>'Tbl 10'!K20/Tbl11!C20</f>
        <v>879.8085530468941</v>
      </c>
      <c r="AD21" s="35">
        <f t="shared" si="9"/>
        <v>5</v>
      </c>
      <c r="AE21" s="3"/>
      <c r="AF21" s="2">
        <f>'Tbl 10'!L20/Tbl11!C20</f>
        <v>896.0392299689363</v>
      </c>
      <c r="AG21" s="35">
        <f t="shared" si="10"/>
        <v>8</v>
      </c>
      <c r="AH21" s="32"/>
      <c r="AI21" s="2">
        <f>'Tbl 10'!M20/Tbl11!C20</f>
        <v>228.32566224749922</v>
      </c>
      <c r="AJ21" s="35">
        <f t="shared" si="11"/>
        <v>13</v>
      </c>
      <c r="AK21" s="3"/>
      <c r="AL21" s="2">
        <f>('Tbl 10'!N20-'Tbl 10'!O20)/Tbl11!C20</f>
        <v>1857.9823660032444</v>
      </c>
      <c r="AM21" s="35">
        <f t="shared" si="12"/>
        <v>24</v>
      </c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12.75">
      <c r="A22" s="3" t="s">
        <v>60</v>
      </c>
      <c r="B22" s="2">
        <f>+E22+H22+K22+N22+Q22+T22+W22+Z22+AC22+AF22+AI22+AL22</f>
        <v>11610.48715008884</v>
      </c>
      <c r="C22" s="35">
        <f t="shared" si="0"/>
        <v>15</v>
      </c>
      <c r="D22" s="35"/>
      <c r="E22" s="2">
        <f>'Tbl 10'!C21/Tbl11!C21</f>
        <v>297.53321264541216</v>
      </c>
      <c r="F22" s="35">
        <f t="shared" si="1"/>
        <v>9</v>
      </c>
      <c r="G22" s="35"/>
      <c r="H22" s="2">
        <f>'Tbl 10'!D21/Tbl11!C21</f>
        <v>1027.3875423245834</v>
      </c>
      <c r="I22" s="35">
        <f t="shared" si="2"/>
        <v>3</v>
      </c>
      <c r="J22" s="35"/>
      <c r="K22" s="2">
        <f>'Tbl 10'!E21/Tbl11!C21</f>
        <v>4740.843394012538</v>
      </c>
      <c r="L22" s="35">
        <f t="shared" si="3"/>
        <v>10</v>
      </c>
      <c r="M22" s="35"/>
      <c r="N22" s="2">
        <f>'Tbl 10'!F21/Tbl11!C21</f>
        <v>239.13928503581522</v>
      </c>
      <c r="O22" s="35">
        <f t="shared" si="4"/>
        <v>12</v>
      </c>
      <c r="P22" s="35"/>
      <c r="Q22" s="2">
        <f>'Tbl 10'!G21/Tbl11!C21</f>
        <v>204.81455853922915</v>
      </c>
      <c r="R22" s="35">
        <f t="shared" si="5"/>
        <v>3</v>
      </c>
      <c r="S22" s="35"/>
      <c r="T22" s="2">
        <f>'Tbl 10'!H21/Tbl11!C21</f>
        <v>1099.7624817012527</v>
      </c>
      <c r="U22" s="35">
        <f t="shared" si="6"/>
        <v>19</v>
      </c>
      <c r="V22" s="35"/>
      <c r="W22" s="2">
        <f>'Tbl 10'!I21/Tbl11!C21</f>
        <v>84.88539564406003</v>
      </c>
      <c r="X22" s="35">
        <f t="shared" si="7"/>
        <v>10</v>
      </c>
      <c r="Y22" s="3"/>
      <c r="Z22" s="2">
        <f>'Tbl 10'!J21/Tbl11!C21</f>
        <v>98.01915362007888</v>
      </c>
      <c r="AA22" s="35">
        <f t="shared" si="8"/>
        <v>14</v>
      </c>
      <c r="AB22" s="32"/>
      <c r="AC22" s="2">
        <f>'Tbl 10'!K21/Tbl11!C21</f>
        <v>719.2337590934995</v>
      </c>
      <c r="AD22" s="35">
        <f t="shared" si="9"/>
        <v>12</v>
      </c>
      <c r="AE22" s="32"/>
      <c r="AF22" s="2">
        <f>'Tbl 10'!L21/Tbl11!C21</f>
        <v>814.5294355604725</v>
      </c>
      <c r="AG22" s="35">
        <f t="shared" si="10"/>
        <v>16</v>
      </c>
      <c r="AH22" s="32"/>
      <c r="AI22" s="2">
        <f>'Tbl 10'!M21/Tbl11!C21</f>
        <v>218.99371305329262</v>
      </c>
      <c r="AJ22" s="35">
        <f t="shared" si="11"/>
        <v>15</v>
      </c>
      <c r="AK22" s="3"/>
      <c r="AL22" s="2">
        <f>('Tbl 10'!N21-'Tbl 10'!O21)/Tbl11!C21</f>
        <v>2065.3452188586048</v>
      </c>
      <c r="AM22" s="35">
        <f t="shared" si="12"/>
        <v>21</v>
      </c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2:52" ht="12.75">
      <c r="B23" s="2"/>
      <c r="C23" s="35"/>
      <c r="D23" s="35"/>
      <c r="E23" s="2"/>
      <c r="F23" s="35"/>
      <c r="G23" s="35"/>
      <c r="H23" s="2"/>
      <c r="I23" s="35"/>
      <c r="J23" s="35"/>
      <c r="K23" s="2"/>
      <c r="L23" s="35"/>
      <c r="M23" s="35"/>
      <c r="N23" s="2"/>
      <c r="O23" s="35"/>
      <c r="P23" s="35"/>
      <c r="Q23" s="2"/>
      <c r="R23" s="35"/>
      <c r="S23" s="35"/>
      <c r="T23" s="2"/>
      <c r="U23" s="35"/>
      <c r="V23" s="35"/>
      <c r="W23" s="2"/>
      <c r="X23" s="35"/>
      <c r="Y23" s="3"/>
      <c r="Z23" s="2"/>
      <c r="AA23" s="35"/>
      <c r="AB23" s="32"/>
      <c r="AC23" s="2"/>
      <c r="AD23" s="35"/>
      <c r="AE23" s="32"/>
      <c r="AF23" s="2"/>
      <c r="AG23" s="35"/>
      <c r="AH23" s="32"/>
      <c r="AI23" s="2"/>
      <c r="AJ23" s="35"/>
      <c r="AK23" s="3"/>
      <c r="AL23" s="2"/>
      <c r="AM23" s="35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12.75">
      <c r="A24" s="3" t="s">
        <v>61</v>
      </c>
      <c r="B24" s="2">
        <f>+E24+H24+K24+N24+Q24+T24+W24+Z24+AC24+AF24+AI24+AL24</f>
        <v>10991.868153921234</v>
      </c>
      <c r="C24" s="35">
        <f t="shared" si="0"/>
        <v>21</v>
      </c>
      <c r="D24" s="35"/>
      <c r="E24" s="2">
        <f>'Tbl 10'!C23/Tbl11!C23</f>
        <v>223.55469286524715</v>
      </c>
      <c r="F24" s="35">
        <f t="shared" si="1"/>
        <v>21</v>
      </c>
      <c r="G24" s="35"/>
      <c r="H24" s="2">
        <f>'Tbl 10'!D23/Tbl11!C23</f>
        <v>780.4418983402878</v>
      </c>
      <c r="I24" s="35">
        <f t="shared" si="2"/>
        <v>19</v>
      </c>
      <c r="J24" s="35"/>
      <c r="K24" s="2">
        <f>'Tbl 10'!E23/Tbl11!C23</f>
        <v>4676.735722193861</v>
      </c>
      <c r="L24" s="35">
        <f t="shared" si="3"/>
        <v>13</v>
      </c>
      <c r="M24" s="35"/>
      <c r="N24" s="2">
        <f>'Tbl 10'!F23/Tbl11!C23</f>
        <v>296.1749636465987</v>
      </c>
      <c r="O24" s="35">
        <f t="shared" si="4"/>
        <v>5</v>
      </c>
      <c r="P24" s="35"/>
      <c r="Q24" s="2">
        <f>'Tbl 10'!G23/Tbl11!C23</f>
        <v>43.769112402844364</v>
      </c>
      <c r="R24" s="35">
        <f t="shared" si="5"/>
        <v>24</v>
      </c>
      <c r="S24" s="35"/>
      <c r="T24" s="2">
        <f>'Tbl 10'!H23/Tbl11!C23</f>
        <v>1109.488672592219</v>
      </c>
      <c r="U24" s="35">
        <f t="shared" si="6"/>
        <v>18</v>
      </c>
      <c r="V24" s="35"/>
      <c r="W24" s="2">
        <f>'Tbl 10'!I23/Tbl11!C23</f>
        <v>57.920020520168805</v>
      </c>
      <c r="X24" s="35">
        <f t="shared" si="7"/>
        <v>19</v>
      </c>
      <c r="Y24" s="3"/>
      <c r="Z24" s="2">
        <f>'Tbl 10'!J23/Tbl11!C23</f>
        <v>121.99609842191913</v>
      </c>
      <c r="AA24" s="35">
        <f t="shared" si="8"/>
        <v>3</v>
      </c>
      <c r="AB24" s="3"/>
      <c r="AC24" s="2">
        <f>'Tbl 10'!K23/Tbl11!C23</f>
        <v>425.9108625835192</v>
      </c>
      <c r="AD24" s="35">
        <f t="shared" si="9"/>
        <v>24</v>
      </c>
      <c r="AE24" s="32"/>
      <c r="AF24" s="2">
        <f>'Tbl 10'!L23/Tbl11!C23</f>
        <v>886.7251994912397</v>
      </c>
      <c r="AG24" s="35">
        <f t="shared" si="10"/>
        <v>9</v>
      </c>
      <c r="AH24" s="32"/>
      <c r="AI24" s="2">
        <f>'Tbl 10'!M23/Tbl11!C23</f>
        <v>271.9024365828177</v>
      </c>
      <c r="AJ24" s="35">
        <f t="shared" si="11"/>
        <v>6</v>
      </c>
      <c r="AK24" s="3"/>
      <c r="AL24" s="2">
        <f>('Tbl 10'!N23-'Tbl 10'!O23)/Tbl11!C23</f>
        <v>2097.248474280514</v>
      </c>
      <c r="AM24" s="35">
        <f t="shared" si="12"/>
        <v>19</v>
      </c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ht="12.75">
      <c r="A25" s="3" t="s">
        <v>62</v>
      </c>
      <c r="B25" s="2">
        <f>+E25+H25+K25+N25+Q25+T25+W25+Z25+AC25+AF25+AI25+AL25</f>
        <v>12211.702722955397</v>
      </c>
      <c r="C25" s="35">
        <f t="shared" si="0"/>
        <v>9</v>
      </c>
      <c r="D25" s="35"/>
      <c r="E25" s="2">
        <f>'Tbl 10'!C24/Tbl11!C24</f>
        <v>376.9843949120588</v>
      </c>
      <c r="F25" s="35">
        <f t="shared" si="1"/>
        <v>5</v>
      </c>
      <c r="G25" s="35"/>
      <c r="H25" s="2">
        <f>'Tbl 10'!D24/Tbl11!C24</f>
        <v>626.9834212347564</v>
      </c>
      <c r="I25" s="35">
        <f t="shared" si="2"/>
        <v>24</v>
      </c>
      <c r="J25" s="35"/>
      <c r="K25" s="2">
        <f>'Tbl 10'!E24/Tbl11!C24</f>
        <v>5132.509653246784</v>
      </c>
      <c r="L25" s="35">
        <f t="shared" si="3"/>
        <v>6</v>
      </c>
      <c r="M25" s="35"/>
      <c r="N25" s="2">
        <f>'Tbl 10'!F24/Tbl11!C24</f>
        <v>150.74284418776696</v>
      </c>
      <c r="O25" s="35">
        <f t="shared" si="4"/>
        <v>22</v>
      </c>
      <c r="P25" s="35"/>
      <c r="Q25" s="2">
        <f>'Tbl 10'!G24/Tbl11!C24</f>
        <v>107.01919194329763</v>
      </c>
      <c r="R25" s="35">
        <f t="shared" si="5"/>
        <v>15</v>
      </c>
      <c r="S25" s="35"/>
      <c r="T25" s="2">
        <f>'Tbl 10'!H24/Tbl11!C24</f>
        <v>969.9500656277595</v>
      </c>
      <c r="U25" s="35">
        <f t="shared" si="6"/>
        <v>24</v>
      </c>
      <c r="V25" s="35"/>
      <c r="W25" s="2">
        <f>'Tbl 10'!I24/Tbl11!C24</f>
        <v>161.82124668878123</v>
      </c>
      <c r="X25" s="35">
        <f t="shared" si="7"/>
        <v>3</v>
      </c>
      <c r="Y25" s="32"/>
      <c r="Z25" s="2">
        <f>'Tbl 10'!J24/Tbl11!C24</f>
        <v>113.8226618619192</v>
      </c>
      <c r="AA25" s="35">
        <f t="shared" si="8"/>
        <v>6</v>
      </c>
      <c r="AB25" s="3"/>
      <c r="AC25" s="2">
        <f>'Tbl 10'!K24/Tbl11!C24</f>
        <v>959.848984559578</v>
      </c>
      <c r="AD25" s="35">
        <f t="shared" si="9"/>
        <v>3</v>
      </c>
      <c r="AE25" s="32"/>
      <c r="AF25" s="2">
        <f>'Tbl 10'!L24/Tbl11!C24</f>
        <v>969.639710760566</v>
      </c>
      <c r="AG25" s="35">
        <f t="shared" si="10"/>
        <v>5</v>
      </c>
      <c r="AH25" s="32"/>
      <c r="AI25" s="2">
        <f>'Tbl 10'!M24/Tbl11!C24</f>
        <v>236.00884900842422</v>
      </c>
      <c r="AJ25" s="35">
        <f t="shared" si="11"/>
        <v>11</v>
      </c>
      <c r="AK25" s="3"/>
      <c r="AL25" s="2">
        <f>('Tbl 10'!N24-'Tbl 10'!O24)/Tbl11!C24</f>
        <v>2406.3716989237046</v>
      </c>
      <c r="AM25" s="35">
        <f t="shared" si="12"/>
        <v>10</v>
      </c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12.75">
      <c r="A26" s="3" t="s">
        <v>63</v>
      </c>
      <c r="B26" s="2">
        <f>+E26+H26+K26+N26+Q26+T26+W26+Z26+AC26+AF26+AI26+AL26</f>
        <v>11631.374351960247</v>
      </c>
      <c r="C26" s="35">
        <f t="shared" si="0"/>
        <v>14</v>
      </c>
      <c r="D26" s="35"/>
      <c r="E26" s="2">
        <f>'Tbl 10'!C25/Tbl11!C25</f>
        <v>289.7322332312883</v>
      </c>
      <c r="F26" s="35">
        <f t="shared" si="1"/>
        <v>12</v>
      </c>
      <c r="G26" s="35"/>
      <c r="H26" s="2">
        <f>'Tbl 10'!D25/Tbl11!C25</f>
        <v>683.687684998572</v>
      </c>
      <c r="I26" s="35">
        <f t="shared" si="2"/>
        <v>22</v>
      </c>
      <c r="J26" s="35"/>
      <c r="K26" s="2">
        <f>'Tbl 10'!E25/Tbl11!C25</f>
        <v>4561.913819529093</v>
      </c>
      <c r="L26" s="35">
        <f t="shared" si="3"/>
        <v>17</v>
      </c>
      <c r="M26" s="35"/>
      <c r="N26" s="2">
        <f>'Tbl 10'!F25/Tbl11!C25</f>
        <v>227.36835315903878</v>
      </c>
      <c r="O26" s="35">
        <f t="shared" si="4"/>
        <v>14</v>
      </c>
      <c r="P26" s="35"/>
      <c r="Q26" s="2">
        <f>'Tbl 10'!G25/Tbl11!C25</f>
        <v>87.51753606106077</v>
      </c>
      <c r="R26" s="35">
        <f t="shared" si="5"/>
        <v>17</v>
      </c>
      <c r="S26" s="35"/>
      <c r="T26" s="2">
        <f>'Tbl 10'!H25/Tbl11!C25</f>
        <v>1188.8141208369036</v>
      </c>
      <c r="U26" s="35">
        <f t="shared" si="6"/>
        <v>14</v>
      </c>
      <c r="V26" s="35"/>
      <c r="W26" s="2">
        <f>'Tbl 10'!I25/Tbl11!C25</f>
        <v>43.09389405818849</v>
      </c>
      <c r="X26" s="35">
        <f t="shared" si="7"/>
        <v>24</v>
      </c>
      <c r="Y26" s="32"/>
      <c r="Z26" s="2">
        <f>'Tbl 10'!J25/Tbl11!C25</f>
        <v>85.13818912261364</v>
      </c>
      <c r="AA26" s="35">
        <f t="shared" si="8"/>
        <v>15</v>
      </c>
      <c r="AB26" s="3"/>
      <c r="AC26" s="2">
        <f>'Tbl 10'!K25/Tbl11!C25</f>
        <v>793.2539092911959</v>
      </c>
      <c r="AD26" s="35">
        <f t="shared" si="9"/>
        <v>8</v>
      </c>
      <c r="AE26" s="3"/>
      <c r="AF26" s="2">
        <f>'Tbl 10'!L25/Tbl11!C25</f>
        <v>765.8488987581613</v>
      </c>
      <c r="AG26" s="35">
        <f t="shared" si="10"/>
        <v>18</v>
      </c>
      <c r="AH26" s="32"/>
      <c r="AI26" s="2">
        <f>'Tbl 10'!M25/Tbl11!C25</f>
        <v>313.6245439149097</v>
      </c>
      <c r="AJ26" s="35">
        <f t="shared" si="11"/>
        <v>4</v>
      </c>
      <c r="AK26" s="3"/>
      <c r="AL26" s="2">
        <f>('Tbl 10'!N25-'Tbl 10'!O25)/Tbl11!C25</f>
        <v>2591.381168999221</v>
      </c>
      <c r="AM26" s="35">
        <f t="shared" si="12"/>
        <v>5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ht="12.75">
      <c r="A27" s="3" t="s">
        <v>64</v>
      </c>
      <c r="B27" s="2">
        <f>+E27+H27+K27+N27+Q27+T27+W27+Z27+AC27+AF27+AI27+AL27</f>
        <v>13530.15446951313</v>
      </c>
      <c r="C27" s="35">
        <f t="shared" si="0"/>
        <v>5</v>
      </c>
      <c r="D27" s="35"/>
      <c r="E27" s="2">
        <f>'Tbl 10'!C26/Tbl11!C26</f>
        <v>201.76380521219969</v>
      </c>
      <c r="F27" s="35">
        <f t="shared" si="1"/>
        <v>23</v>
      </c>
      <c r="G27" s="35"/>
      <c r="H27" s="2">
        <f>'Tbl 10'!D26/Tbl11!C26</f>
        <v>1009.1591916296402</v>
      </c>
      <c r="I27" s="35">
        <f t="shared" si="2"/>
        <v>5</v>
      </c>
      <c r="J27" s="35"/>
      <c r="K27" s="2">
        <f>'Tbl 10'!E26/Tbl11!C26</f>
        <v>5683.765514078277</v>
      </c>
      <c r="L27" s="35">
        <f t="shared" si="3"/>
        <v>3</v>
      </c>
      <c r="M27" s="35"/>
      <c r="N27" s="2">
        <f>'Tbl 10'!F26/Tbl11!C26</f>
        <v>355.9180169324826</v>
      </c>
      <c r="O27" s="35">
        <f t="shared" si="4"/>
        <v>2</v>
      </c>
      <c r="P27" s="35"/>
      <c r="Q27" s="2">
        <f>'Tbl 10'!G26/Tbl11!C26</f>
        <v>60.38675015939071</v>
      </c>
      <c r="R27" s="35">
        <f t="shared" si="5"/>
        <v>22</v>
      </c>
      <c r="S27" s="35"/>
      <c r="T27" s="2">
        <f>'Tbl 10'!H26/Tbl11!C26</f>
        <v>1744.360641516708</v>
      </c>
      <c r="U27" s="35">
        <f t="shared" si="6"/>
        <v>2</v>
      </c>
      <c r="V27" s="35"/>
      <c r="W27" s="2">
        <f>'Tbl 10'!I26/Tbl11!C26</f>
        <v>54.39111207761462</v>
      </c>
      <c r="X27" s="35">
        <f t="shared" si="7"/>
        <v>20</v>
      </c>
      <c r="Y27" s="3"/>
      <c r="Z27" s="2">
        <f>'Tbl 10'!J26/Tbl11!C26</f>
        <v>116.72547730721138</v>
      </c>
      <c r="AA27" s="35">
        <f t="shared" si="8"/>
        <v>4</v>
      </c>
      <c r="AB27" s="3"/>
      <c r="AC27" s="2">
        <f>'Tbl 10'!K26/Tbl11!C26</f>
        <v>673.1992289937874</v>
      </c>
      <c r="AD27" s="35">
        <f t="shared" si="9"/>
        <v>15</v>
      </c>
      <c r="AE27" s="32"/>
      <c r="AF27" s="2">
        <f>'Tbl 10'!L26/Tbl11!C26</f>
        <v>750.6770719556375</v>
      </c>
      <c r="AG27" s="35">
        <f t="shared" si="10"/>
        <v>22</v>
      </c>
      <c r="AH27" s="32"/>
      <c r="AI27" s="2">
        <f>'Tbl 10'!M26/Tbl11!C26</f>
        <v>390.4484982677072</v>
      </c>
      <c r="AJ27" s="35">
        <f t="shared" si="11"/>
        <v>2</v>
      </c>
      <c r="AK27" s="3"/>
      <c r="AL27" s="2">
        <f>('Tbl 10'!N26-'Tbl 10'!O26)/Tbl11!C26</f>
        <v>2489.3591613824733</v>
      </c>
      <c r="AM27" s="35">
        <f t="shared" si="12"/>
        <v>6</v>
      </c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ht="12.75">
      <c r="A28" s="3" t="s">
        <v>65</v>
      </c>
      <c r="B28" s="2">
        <f>+E28+H28+K28+N28+Q28+T28+W28+Z28+AC28+AF28+AI28+AL28</f>
        <v>13558.55028655274</v>
      </c>
      <c r="C28" s="35">
        <f t="shared" si="0"/>
        <v>4</v>
      </c>
      <c r="D28" s="35"/>
      <c r="E28" s="2">
        <f>'Tbl 10'!C27/Tbl11!C27</f>
        <v>601.5209048229854</v>
      </c>
      <c r="F28" s="35">
        <f t="shared" si="1"/>
        <v>2</v>
      </c>
      <c r="G28" s="35"/>
      <c r="H28" s="2">
        <f>'Tbl 10'!D27/Tbl11!C27</f>
        <v>1150.9668124628006</v>
      </c>
      <c r="I28" s="35">
        <f t="shared" si="2"/>
        <v>1</v>
      </c>
      <c r="J28" s="35"/>
      <c r="K28" s="2">
        <f>'Tbl 10'!E27/Tbl11!C27</f>
        <v>5375.775651897144</v>
      </c>
      <c r="L28" s="35">
        <f t="shared" si="3"/>
        <v>4</v>
      </c>
      <c r="M28" s="35"/>
      <c r="N28" s="2">
        <f>'Tbl 10'!F27/Tbl11!C27</f>
        <v>224.11568544447024</v>
      </c>
      <c r="O28" s="35">
        <f t="shared" si="4"/>
        <v>15</v>
      </c>
      <c r="P28" s="35"/>
      <c r="Q28" s="2">
        <f>'Tbl 10'!G27/Tbl11!C27</f>
        <v>139.95111065843793</v>
      </c>
      <c r="R28" s="35">
        <f t="shared" si="5"/>
        <v>11</v>
      </c>
      <c r="S28" s="35"/>
      <c r="T28" s="2">
        <f>'Tbl 10'!H27/Tbl11!C27</f>
        <v>1405.5426637341936</v>
      </c>
      <c r="U28" s="35">
        <f t="shared" si="6"/>
        <v>9</v>
      </c>
      <c r="V28" s="35"/>
      <c r="W28" s="2">
        <f>'Tbl 10'!I27/Tbl11!C27</f>
        <v>99.4085093082694</v>
      </c>
      <c r="X28" s="35">
        <f t="shared" si="7"/>
        <v>7</v>
      </c>
      <c r="Y28" s="32"/>
      <c r="Z28" s="2">
        <f>'Tbl 10'!J27/Tbl11!C27</f>
        <v>1.2481192171441486</v>
      </c>
      <c r="AA28" s="35">
        <f t="shared" si="8"/>
        <v>20</v>
      </c>
      <c r="AB28" s="3"/>
      <c r="AC28" s="2">
        <f>'Tbl 10'!K27/Tbl11!C27</f>
        <v>1068.3478897330538</v>
      </c>
      <c r="AD28" s="35">
        <f t="shared" si="9"/>
        <v>1</v>
      </c>
      <c r="AE28" s="3"/>
      <c r="AF28" s="2">
        <f>'Tbl 10'!L27/Tbl11!C27</f>
        <v>1052.8388126665034</v>
      </c>
      <c r="AG28" s="35">
        <f t="shared" si="10"/>
        <v>2</v>
      </c>
      <c r="AH28" s="32"/>
      <c r="AI28" s="2">
        <f>'Tbl 10'!M27/Tbl11!C27</f>
        <v>307.37569200115865</v>
      </c>
      <c r="AJ28" s="35">
        <f t="shared" si="11"/>
        <v>5</v>
      </c>
      <c r="AK28" s="3"/>
      <c r="AL28" s="2">
        <f>('Tbl 10'!N27-'Tbl 10'!O27)/Tbl11!C27</f>
        <v>2131.458434606582</v>
      </c>
      <c r="AM28" s="35">
        <f t="shared" si="12"/>
        <v>18</v>
      </c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2:52" ht="12.75">
      <c r="B29" s="2"/>
      <c r="C29" s="35"/>
      <c r="D29" s="35"/>
      <c r="E29" s="2"/>
      <c r="F29" s="35"/>
      <c r="G29" s="35"/>
      <c r="H29" s="2"/>
      <c r="I29" s="35"/>
      <c r="J29" s="35"/>
      <c r="K29" s="2"/>
      <c r="L29" s="35"/>
      <c r="M29" s="35"/>
      <c r="N29" s="2"/>
      <c r="O29" s="35"/>
      <c r="P29" s="35"/>
      <c r="Q29" s="2"/>
      <c r="R29" s="35"/>
      <c r="S29" s="35"/>
      <c r="T29" s="2"/>
      <c r="U29" s="35"/>
      <c r="V29" s="35"/>
      <c r="W29" s="2"/>
      <c r="X29" s="35"/>
      <c r="Y29" s="32"/>
      <c r="Z29" s="2"/>
      <c r="AA29" s="35"/>
      <c r="AB29" s="3"/>
      <c r="AC29" s="2"/>
      <c r="AD29" s="35"/>
      <c r="AE29" s="3"/>
      <c r="AF29" s="2"/>
      <c r="AG29" s="35"/>
      <c r="AH29" s="32"/>
      <c r="AI29" s="2"/>
      <c r="AJ29" s="35"/>
      <c r="AK29" s="3"/>
      <c r="AL29" s="2"/>
      <c r="AM29" s="35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ht="12.75">
      <c r="A30" s="134" t="s">
        <v>147</v>
      </c>
      <c r="B30" s="2">
        <f>+E30+H30+K30+N30+Q30+T30+W30+Z30+AC30+AF30+AI30+AL30</f>
        <v>13873.619253363258</v>
      </c>
      <c r="C30" s="35">
        <f t="shared" si="0"/>
        <v>3</v>
      </c>
      <c r="D30" s="35"/>
      <c r="E30" s="2">
        <f>'Tbl 10'!C29/Tbl11!C29</f>
        <v>260.5720108982132</v>
      </c>
      <c r="F30" s="35">
        <f t="shared" si="1"/>
        <v>15</v>
      </c>
      <c r="G30" s="35"/>
      <c r="H30" s="2">
        <f>'Tbl 10'!D29/Tbl11!C29</f>
        <v>947.3913413168942</v>
      </c>
      <c r="I30" s="35">
        <f t="shared" si="2"/>
        <v>6</v>
      </c>
      <c r="J30" s="35"/>
      <c r="K30" s="2">
        <f>'Tbl 10'!E29/Tbl11!C29</f>
        <v>5781.618770397889</v>
      </c>
      <c r="L30" s="35">
        <f t="shared" si="3"/>
        <v>2</v>
      </c>
      <c r="M30" s="35"/>
      <c r="N30" s="2">
        <f>'Tbl 10'!F29/Tbl11!C29</f>
        <v>165.3171622807918</v>
      </c>
      <c r="O30" s="35">
        <f t="shared" si="4"/>
        <v>18</v>
      </c>
      <c r="P30" s="35"/>
      <c r="Q30" s="2">
        <f>'Tbl 10'!G29/Tbl11!C29</f>
        <v>79.45995569077195</v>
      </c>
      <c r="R30" s="35">
        <f t="shared" si="5"/>
        <v>18</v>
      </c>
      <c r="S30" s="35"/>
      <c r="T30" s="2">
        <f>'Tbl 10'!H29/Tbl11!C29</f>
        <v>1663.6292668414144</v>
      </c>
      <c r="U30" s="35">
        <f t="shared" si="6"/>
        <v>3</v>
      </c>
      <c r="V30" s="35"/>
      <c r="W30" s="2">
        <f>'Tbl 10'!I29/Tbl11!C29</f>
        <v>74.87011771311865</v>
      </c>
      <c r="X30" s="35">
        <f t="shared" si="7"/>
        <v>13</v>
      </c>
      <c r="Y30" s="32"/>
      <c r="Z30" s="2">
        <f>'Tbl 10'!J29/Tbl11!C29</f>
        <v>0.11403179356385214</v>
      </c>
      <c r="AA30" s="35">
        <f t="shared" si="8"/>
        <v>22</v>
      </c>
      <c r="AB30" s="3"/>
      <c r="AC30" s="2">
        <f>'Tbl 10'!K29/Tbl11!C29</f>
        <v>602.1335666562092</v>
      </c>
      <c r="AD30" s="35">
        <f t="shared" si="9"/>
        <v>16</v>
      </c>
      <c r="AE30" s="3"/>
      <c r="AF30" s="2">
        <f>'Tbl 10'!L29/Tbl11!C29</f>
        <v>825.0173024158504</v>
      </c>
      <c r="AG30" s="35">
        <f t="shared" si="10"/>
        <v>14</v>
      </c>
      <c r="AH30" s="32"/>
      <c r="AI30" s="2">
        <f>'Tbl 10'!M29/Tbl11!C29</f>
        <v>223.7688214221838</v>
      </c>
      <c r="AJ30" s="35">
        <f t="shared" si="11"/>
        <v>14</v>
      </c>
      <c r="AK30" s="3"/>
      <c r="AL30" s="2">
        <f>('Tbl 10'!N29-'Tbl 10'!O29)/Tbl11!C29</f>
        <v>3249.7269059363553</v>
      </c>
      <c r="AM30" s="35">
        <f t="shared" si="12"/>
        <v>1</v>
      </c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ht="12.75">
      <c r="A31" s="3" t="s">
        <v>67</v>
      </c>
      <c r="B31" s="2">
        <f>+E31+H31+K31+N31+Q31+T31+W31+Z31+AC31+AF31+AI31+AL31</f>
        <v>12314.013975437716</v>
      </c>
      <c r="C31" s="35">
        <f t="shared" si="0"/>
        <v>8</v>
      </c>
      <c r="D31" s="35"/>
      <c r="E31" s="2">
        <f>'Tbl 10'!C30/Tbl11!C30</f>
        <v>478.8386808198628</v>
      </c>
      <c r="F31" s="35">
        <f t="shared" si="1"/>
        <v>3</v>
      </c>
      <c r="G31" s="35"/>
      <c r="H31" s="2">
        <f>'Tbl 10'!D30/Tbl11!C30</f>
        <v>834.1613592292099</v>
      </c>
      <c r="I31" s="35">
        <f t="shared" si="2"/>
        <v>14</v>
      </c>
      <c r="J31" s="35"/>
      <c r="K31" s="2">
        <f>'Tbl 10'!E30/Tbl11!C30</f>
        <v>4455.604932179049</v>
      </c>
      <c r="L31" s="35">
        <f t="shared" si="3"/>
        <v>23</v>
      </c>
      <c r="M31" s="35"/>
      <c r="N31" s="2">
        <f>'Tbl 10'!F30/Tbl11!C30</f>
        <v>159.8921417428418</v>
      </c>
      <c r="O31" s="35">
        <f t="shared" si="4"/>
        <v>19</v>
      </c>
      <c r="P31" s="35"/>
      <c r="Q31" s="2">
        <f>'Tbl 10'!G30/Tbl11!C30</f>
        <v>390.3368762550621</v>
      </c>
      <c r="R31" s="35">
        <f t="shared" si="5"/>
        <v>2</v>
      </c>
      <c r="S31" s="35"/>
      <c r="T31" s="2">
        <f>'Tbl 10'!H30/Tbl11!C30</f>
        <v>1429.2722751644194</v>
      </c>
      <c r="U31" s="35">
        <f t="shared" si="6"/>
        <v>7</v>
      </c>
      <c r="V31" s="35"/>
      <c r="W31" s="2">
        <f>'Tbl 10'!I30/Tbl11!C30</f>
        <v>79.27766304411415</v>
      </c>
      <c r="X31" s="35">
        <f t="shared" si="7"/>
        <v>11</v>
      </c>
      <c r="Y31" s="32"/>
      <c r="Z31" s="2">
        <f>'Tbl 10'!J30/Tbl11!C30</f>
        <v>115.55830471247066</v>
      </c>
      <c r="AA31" s="35">
        <f t="shared" si="8"/>
        <v>5</v>
      </c>
      <c r="AB31" s="32"/>
      <c r="AC31" s="2">
        <f>'Tbl 10'!K30/Tbl11!C30</f>
        <v>764.4975131751268</v>
      </c>
      <c r="AD31" s="35">
        <f t="shared" si="9"/>
        <v>9</v>
      </c>
      <c r="AE31" s="32"/>
      <c r="AF31" s="2">
        <f>'Tbl 10'!L30/Tbl11!C30</f>
        <v>856.8036142750784</v>
      </c>
      <c r="AG31" s="35">
        <f t="shared" si="10"/>
        <v>10</v>
      </c>
      <c r="AH31" s="32"/>
      <c r="AI31" s="2">
        <f>'Tbl 10'!M30/Tbl11!C30</f>
        <v>263.98483650292127</v>
      </c>
      <c r="AJ31" s="35">
        <f t="shared" si="11"/>
        <v>8</v>
      </c>
      <c r="AK31" s="3"/>
      <c r="AL31" s="2">
        <f>('Tbl 10'!N30-'Tbl 10'!O30)/Tbl11!C30</f>
        <v>2485.78577833756</v>
      </c>
      <c r="AM31" s="35">
        <f t="shared" si="12"/>
        <v>7</v>
      </c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ht="12.75">
      <c r="A32" s="3" t="s">
        <v>68</v>
      </c>
      <c r="B32" s="2">
        <f>+E32+H32+K32+N32+Q32+T32+W32+Z32+AC32+AF32+AI32+AL32</f>
        <v>11022.324123798075</v>
      </c>
      <c r="C32" s="35">
        <f t="shared" si="0"/>
        <v>20</v>
      </c>
      <c r="D32" s="35"/>
      <c r="E32" s="2">
        <f>'Tbl 10'!C31/Tbl11!C31</f>
        <v>242.80204314440917</v>
      </c>
      <c r="F32" s="35">
        <f t="shared" si="1"/>
        <v>18</v>
      </c>
      <c r="G32" s="35"/>
      <c r="H32" s="2">
        <f>'Tbl 10'!D31/Tbl11!C31</f>
        <v>655.694735704343</v>
      </c>
      <c r="I32" s="35">
        <f t="shared" si="2"/>
        <v>23</v>
      </c>
      <c r="J32" s="35"/>
      <c r="K32" s="2">
        <f>'Tbl 10'!E31/Tbl11!C31</f>
        <v>4577.460987159506</v>
      </c>
      <c r="L32" s="35">
        <f t="shared" si="3"/>
        <v>16</v>
      </c>
      <c r="M32" s="35"/>
      <c r="N32" s="2">
        <f>'Tbl 10'!F31/Tbl11!C31</f>
        <v>173.6461864858588</v>
      </c>
      <c r="O32" s="35">
        <f t="shared" si="4"/>
        <v>17</v>
      </c>
      <c r="P32" s="35"/>
      <c r="Q32" s="2">
        <f>'Tbl 10'!G31/Tbl11!C31</f>
        <v>95.48793598303318</v>
      </c>
      <c r="R32" s="35">
        <f t="shared" si="5"/>
        <v>16</v>
      </c>
      <c r="S32" s="35"/>
      <c r="T32" s="2">
        <f>'Tbl 10'!H31/Tbl11!C31</f>
        <v>1153.9333874744207</v>
      </c>
      <c r="U32" s="35">
        <f t="shared" si="6"/>
        <v>15</v>
      </c>
      <c r="V32" s="35"/>
      <c r="W32" s="2">
        <f>'Tbl 10'!I31/Tbl11!C31</f>
        <v>63.35747943052535</v>
      </c>
      <c r="X32" s="35">
        <f t="shared" si="7"/>
        <v>16</v>
      </c>
      <c r="Y32" s="3"/>
      <c r="Z32" s="2">
        <f>'Tbl 10'!J31/Tbl11!C31</f>
        <v>83.59812424503127</v>
      </c>
      <c r="AA32" s="35">
        <f t="shared" si="8"/>
        <v>16</v>
      </c>
      <c r="AB32" s="32"/>
      <c r="AC32" s="2">
        <f>'Tbl 10'!K31/Tbl11!C31</f>
        <v>828.7529790500283</v>
      </c>
      <c r="AD32" s="35">
        <f t="shared" si="9"/>
        <v>7</v>
      </c>
      <c r="AE32" s="32"/>
      <c r="AF32" s="2">
        <f>'Tbl 10'!L31/Tbl11!C31</f>
        <v>753.9009850561836</v>
      </c>
      <c r="AG32" s="35">
        <f t="shared" si="10"/>
        <v>21</v>
      </c>
      <c r="AH32" s="32"/>
      <c r="AI32" s="2">
        <f>'Tbl 10'!M31/Tbl11!C31</f>
        <v>201.83640559659142</v>
      </c>
      <c r="AJ32" s="35">
        <f t="shared" si="11"/>
        <v>19</v>
      </c>
      <c r="AK32" s="3"/>
      <c r="AL32" s="2">
        <f>('Tbl 10'!N31-'Tbl 10'!O31)/Tbl11!C31</f>
        <v>2191.8528744681444</v>
      </c>
      <c r="AM32" s="35">
        <f t="shared" si="12"/>
        <v>15</v>
      </c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ht="12.75">
      <c r="A33" s="3" t="s">
        <v>69</v>
      </c>
      <c r="B33" s="2">
        <f>+E33+H33+K33+N33+Q33+T33+W33+Z33+AC33+AF33+AI33+AL33</f>
        <v>10952.69444314964</v>
      </c>
      <c r="C33" s="35">
        <f t="shared" si="0"/>
        <v>23</v>
      </c>
      <c r="D33" s="35"/>
      <c r="E33" s="2">
        <f>'Tbl 10'!C32/Tbl11!C32</f>
        <v>209.45445794926172</v>
      </c>
      <c r="F33" s="35">
        <f t="shared" si="1"/>
        <v>22</v>
      </c>
      <c r="G33" s="35"/>
      <c r="H33" s="2">
        <f>'Tbl 10'!D32/Tbl11!C32</f>
        <v>899.5673039050029</v>
      </c>
      <c r="I33" s="35">
        <f t="shared" si="2"/>
        <v>9</v>
      </c>
      <c r="J33" s="35"/>
      <c r="K33" s="2">
        <f>'Tbl 10'!E32/Tbl11!C32</f>
        <v>4291.488969619987</v>
      </c>
      <c r="L33" s="35">
        <f t="shared" si="3"/>
        <v>24</v>
      </c>
      <c r="M33" s="35"/>
      <c r="N33" s="2">
        <f>'Tbl 10'!F32/Tbl11!C32</f>
        <v>195.12564646382253</v>
      </c>
      <c r="O33" s="35">
        <f t="shared" si="4"/>
        <v>16</v>
      </c>
      <c r="P33" s="35"/>
      <c r="Q33" s="2">
        <f>'Tbl 10'!G32/Tbl11!C32</f>
        <v>56.32951359351148</v>
      </c>
      <c r="R33" s="35">
        <f t="shared" si="5"/>
        <v>23</v>
      </c>
      <c r="S33" s="35"/>
      <c r="T33" s="2">
        <f>'Tbl 10'!H32/Tbl11!C32</f>
        <v>1091.988358407234</v>
      </c>
      <c r="U33" s="35">
        <f t="shared" si="6"/>
        <v>20</v>
      </c>
      <c r="V33" s="35"/>
      <c r="W33" s="2">
        <f>'Tbl 10'!I32/Tbl11!C32</f>
        <v>60.507994126764025</v>
      </c>
      <c r="X33" s="35">
        <f t="shared" si="7"/>
        <v>18</v>
      </c>
      <c r="Y33" s="32"/>
      <c r="Z33" s="2">
        <f>'Tbl 10'!J32/Tbl11!C32</f>
        <v>107.5777358908324</v>
      </c>
      <c r="AA33" s="35">
        <f t="shared" si="8"/>
        <v>9</v>
      </c>
      <c r="AB33" s="3"/>
      <c r="AC33" s="2">
        <f>'Tbl 10'!K32/Tbl11!C32</f>
        <v>844.223709111673</v>
      </c>
      <c r="AD33" s="35">
        <f t="shared" si="9"/>
        <v>6</v>
      </c>
      <c r="AE33" s="32"/>
      <c r="AF33" s="2">
        <f>'Tbl 10'!L32/Tbl11!C32</f>
        <v>818.4426875881277</v>
      </c>
      <c r="AG33" s="35">
        <f t="shared" si="10"/>
        <v>15</v>
      </c>
      <c r="AH33" s="32"/>
      <c r="AI33" s="2">
        <f>'Tbl 10'!M32/Tbl11!C32</f>
        <v>213.32998030601428</v>
      </c>
      <c r="AJ33" s="35">
        <f t="shared" si="11"/>
        <v>16</v>
      </c>
      <c r="AK33" s="3"/>
      <c r="AL33" s="2">
        <f>('Tbl 10'!N32-'Tbl 10'!O32)/Tbl11!C32</f>
        <v>2164.658086187408</v>
      </c>
      <c r="AM33" s="35">
        <f t="shared" si="12"/>
        <v>16</v>
      </c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ht="12.75">
      <c r="A34" s="3" t="s">
        <v>70</v>
      </c>
      <c r="B34" s="2">
        <f>+E34+H34+K34+N34+Q34+T34+W34+Z34+AC34+AF34+AI34+AL34</f>
        <v>12917.730775965263</v>
      </c>
      <c r="C34" s="35">
        <f t="shared" si="0"/>
        <v>6</v>
      </c>
      <c r="D34" s="35"/>
      <c r="E34" s="2">
        <f>'Tbl 10'!C33/Tbl11!C33</f>
        <v>244.08605835373152</v>
      </c>
      <c r="F34" s="35">
        <f t="shared" si="1"/>
        <v>17</v>
      </c>
      <c r="G34" s="35"/>
      <c r="H34" s="2">
        <f>'Tbl 10'!D33/Tbl11!C33</f>
        <v>930.8705819292823</v>
      </c>
      <c r="I34" s="35">
        <f t="shared" si="2"/>
        <v>7</v>
      </c>
      <c r="J34" s="35"/>
      <c r="K34" s="2">
        <f>'Tbl 10'!E33/Tbl11!C33</f>
        <v>5315.71159391806</v>
      </c>
      <c r="L34" s="35">
        <f t="shared" si="3"/>
        <v>5</v>
      </c>
      <c r="M34" s="35"/>
      <c r="N34" s="2">
        <f>'Tbl 10'!F33/Tbl11!C33</f>
        <v>228.02711858350156</v>
      </c>
      <c r="O34" s="35">
        <f t="shared" si="4"/>
        <v>13</v>
      </c>
      <c r="P34" s="35"/>
      <c r="Q34" s="2">
        <f>'Tbl 10'!G33/Tbl11!C33</f>
        <v>145.10408261716307</v>
      </c>
      <c r="R34" s="35">
        <f t="shared" si="5"/>
        <v>10</v>
      </c>
      <c r="S34" s="35"/>
      <c r="T34" s="2">
        <f>'Tbl 10'!H33/Tbl11!C33</f>
        <v>1194.110321785274</v>
      </c>
      <c r="U34" s="35">
        <f t="shared" si="6"/>
        <v>13</v>
      </c>
      <c r="V34" s="35"/>
      <c r="W34" s="2">
        <f>'Tbl 10'!I33/Tbl11!C33</f>
        <v>205.69615680108626</v>
      </c>
      <c r="X34" s="35">
        <f t="shared" si="7"/>
        <v>1</v>
      </c>
      <c r="Y34" s="3"/>
      <c r="Z34" s="2">
        <f>'Tbl 10'!J33/Tbl11!C33</f>
        <v>113.72795297396772</v>
      </c>
      <c r="AA34" s="35">
        <f t="shared" si="8"/>
        <v>7</v>
      </c>
      <c r="AB34" s="32"/>
      <c r="AC34" s="2">
        <f>'Tbl 10'!K33/Tbl11!C33</f>
        <v>975.6649931211921</v>
      </c>
      <c r="AD34" s="35">
        <f t="shared" si="9"/>
        <v>2</v>
      </c>
      <c r="AE34" s="3"/>
      <c r="AF34" s="2">
        <f>'Tbl 10'!L33/Tbl11!C33</f>
        <v>773.177998534903</v>
      </c>
      <c r="AG34" s="35">
        <f t="shared" si="10"/>
        <v>17</v>
      </c>
      <c r="AH34" s="32"/>
      <c r="AI34" s="2">
        <f>'Tbl 10'!M33/Tbl11!C33</f>
        <v>340.1138380174739</v>
      </c>
      <c r="AJ34" s="35">
        <f t="shared" si="11"/>
        <v>3</v>
      </c>
      <c r="AK34" s="3"/>
      <c r="AL34" s="2">
        <f>('Tbl 10'!N33-'Tbl 10'!O33)/Tbl11!C33</f>
        <v>2451.4400793296286</v>
      </c>
      <c r="AM34" s="35">
        <f t="shared" si="12"/>
        <v>9</v>
      </c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3:39" ht="12.75">
      <c r="C35" s="35"/>
      <c r="F35" s="35"/>
      <c r="I35" s="35"/>
      <c r="L35" s="35"/>
      <c r="O35" s="35"/>
      <c r="R35" s="35"/>
      <c r="U35" s="35"/>
      <c r="X35" s="35"/>
      <c r="AA35" s="35"/>
      <c r="AD35" s="35"/>
      <c r="AG35" s="35"/>
      <c r="AJ35" s="35"/>
      <c r="AM35" s="35"/>
    </row>
    <row r="36" spans="1:52" ht="12.75">
      <c r="A36" s="3" t="s">
        <v>71</v>
      </c>
      <c r="B36" s="2">
        <f>+E36+H36+K36+N36+Q36+T36+W36+Z36+AC36+AF36+AI36+AL36</f>
        <v>10904.968459002886</v>
      </c>
      <c r="C36" s="35">
        <f t="shared" si="0"/>
        <v>24</v>
      </c>
      <c r="D36" s="35"/>
      <c r="E36" s="2">
        <f>'Tbl 10'!C35/Tbl11!C35</f>
        <v>256.29363182712996</v>
      </c>
      <c r="F36" s="35">
        <f t="shared" si="1"/>
        <v>16</v>
      </c>
      <c r="G36" s="35"/>
      <c r="H36" s="2">
        <f>'Tbl 10'!D35/Tbl11!C35</f>
        <v>912.0317424346472</v>
      </c>
      <c r="I36" s="35">
        <f t="shared" si="2"/>
        <v>8</v>
      </c>
      <c r="J36" s="35"/>
      <c r="K36" s="2">
        <f>'Tbl 10'!E35/Tbl11!C35</f>
        <v>4534.6184567138225</v>
      </c>
      <c r="L36" s="35">
        <f t="shared" si="3"/>
        <v>19</v>
      </c>
      <c r="M36" s="35"/>
      <c r="N36" s="2">
        <f>'Tbl 10'!F35/Tbl11!C35</f>
        <v>295.9525500160235</v>
      </c>
      <c r="O36" s="35">
        <f t="shared" si="4"/>
        <v>6</v>
      </c>
      <c r="P36" s="35"/>
      <c r="Q36" s="2">
        <f>'Tbl 10'!G35/Tbl11!C35</f>
        <v>152.15999175937372</v>
      </c>
      <c r="R36" s="35">
        <f t="shared" si="5"/>
        <v>7</v>
      </c>
      <c r="S36" s="35"/>
      <c r="T36" s="2">
        <f>'Tbl 10'!H35/Tbl11!C35</f>
        <v>993.3442246944103</v>
      </c>
      <c r="U36" s="35">
        <f t="shared" si="6"/>
        <v>23</v>
      </c>
      <c r="V36" s="35"/>
      <c r="W36" s="2">
        <f>'Tbl 10'!I35/Tbl11!C35</f>
        <v>45.935583482122425</v>
      </c>
      <c r="X36" s="35">
        <f t="shared" si="7"/>
        <v>23</v>
      </c>
      <c r="Y36" s="32"/>
      <c r="Z36" s="2">
        <f>'Tbl 10'!J35/Tbl11!C35</f>
        <v>0</v>
      </c>
      <c r="AA36" s="35">
        <f t="shared" si="8"/>
        <v>23</v>
      </c>
      <c r="AB36" s="32"/>
      <c r="AC36" s="2">
        <f>'Tbl 10'!K35/Tbl11!C35</f>
        <v>440.42140960490775</v>
      </c>
      <c r="AD36" s="35">
        <f t="shared" si="9"/>
        <v>22</v>
      </c>
      <c r="AE36" s="32"/>
      <c r="AF36" s="2">
        <f>'Tbl 10'!L35/Tbl11!C35</f>
        <v>761.3834958567963</v>
      </c>
      <c r="AG36" s="35">
        <f t="shared" si="10"/>
        <v>19</v>
      </c>
      <c r="AH36" s="32"/>
      <c r="AI36" s="2">
        <f>'Tbl 10'!M35/Tbl11!C35</f>
        <v>240.20032962505158</v>
      </c>
      <c r="AJ36" s="35">
        <f t="shared" si="11"/>
        <v>10</v>
      </c>
      <c r="AK36" s="3"/>
      <c r="AL36" s="2">
        <f>('Tbl 10'!N35-'Tbl 10'!O35)/Tbl11!C35</f>
        <v>2272.6270429886013</v>
      </c>
      <c r="AM36" s="35">
        <f t="shared" si="12"/>
        <v>13</v>
      </c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ht="12.75">
      <c r="A37" s="3" t="s">
        <v>72</v>
      </c>
      <c r="B37" s="2">
        <f>+E37+H37+K37+N37+Q37+T37+W37+Z37+AC37+AF37+AI37+AL37</f>
        <v>11106.576289776203</v>
      </c>
      <c r="C37" s="35">
        <f t="shared" si="0"/>
        <v>18</v>
      </c>
      <c r="D37" s="35"/>
      <c r="E37" s="2">
        <f>'Tbl 10'!C36/Tbl11!C36</f>
        <v>298.72143523884114</v>
      </c>
      <c r="F37" s="35">
        <f t="shared" si="1"/>
        <v>8</v>
      </c>
      <c r="G37" s="35"/>
      <c r="H37" s="2">
        <f>'Tbl 10'!D36/Tbl11!C36</f>
        <v>828.9424413346527</v>
      </c>
      <c r="I37" s="35">
        <f t="shared" si="2"/>
        <v>15</v>
      </c>
      <c r="J37" s="35"/>
      <c r="K37" s="2">
        <f>'Tbl 10'!E36/Tbl11!C36</f>
        <v>4559.178407036882</v>
      </c>
      <c r="L37" s="35">
        <f t="shared" si="3"/>
        <v>18</v>
      </c>
      <c r="M37" s="35"/>
      <c r="N37" s="2">
        <f>'Tbl 10'!F36/Tbl11!C36</f>
        <v>309.5421438770082</v>
      </c>
      <c r="O37" s="35">
        <f t="shared" si="4"/>
        <v>4</v>
      </c>
      <c r="P37" s="35"/>
      <c r="Q37" s="2">
        <f>'Tbl 10'!G36/Tbl11!C36</f>
        <v>145.39994126712165</v>
      </c>
      <c r="R37" s="35">
        <f t="shared" si="5"/>
        <v>9</v>
      </c>
      <c r="S37" s="35"/>
      <c r="T37" s="2">
        <f>'Tbl 10'!H36/Tbl11!C36</f>
        <v>1015.8345668336541</v>
      </c>
      <c r="U37" s="35">
        <f t="shared" si="6"/>
        <v>21</v>
      </c>
      <c r="V37" s="35"/>
      <c r="W37" s="2">
        <f>'Tbl 10'!I36/Tbl11!C36</f>
        <v>74.15206386776651</v>
      </c>
      <c r="X37" s="35">
        <f t="shared" si="7"/>
        <v>14</v>
      </c>
      <c r="Y37" s="32"/>
      <c r="Z37" s="2">
        <f>'Tbl 10'!J36/Tbl11!C36</f>
        <v>21.319881386125</v>
      </c>
      <c r="AA37" s="35">
        <f t="shared" si="8"/>
        <v>19</v>
      </c>
      <c r="AB37" s="32"/>
      <c r="AC37" s="2">
        <f>'Tbl 10'!K36/Tbl11!C36</f>
        <v>438.6913672692901</v>
      </c>
      <c r="AD37" s="35">
        <f t="shared" si="9"/>
        <v>23</v>
      </c>
      <c r="AE37" s="32"/>
      <c r="AF37" s="2">
        <f>'Tbl 10'!L36/Tbl11!C36</f>
        <v>847.0825299683052</v>
      </c>
      <c r="AG37" s="35">
        <f t="shared" si="10"/>
        <v>12</v>
      </c>
      <c r="AH37" s="32"/>
      <c r="AI37" s="2">
        <f>'Tbl 10'!M36/Tbl11!C36</f>
        <v>415.3823333767089</v>
      </c>
      <c r="AJ37" s="35">
        <f t="shared" si="11"/>
        <v>1</v>
      </c>
      <c r="AK37" s="3"/>
      <c r="AL37" s="2">
        <f>('Tbl 10'!N36-'Tbl 10'!O36)/Tbl11!C36</f>
        <v>2152.329178319848</v>
      </c>
      <c r="AM37" s="35">
        <f t="shared" si="12"/>
        <v>17</v>
      </c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ht="12.75">
      <c r="A38" s="3" t="s">
        <v>73</v>
      </c>
      <c r="B38" s="2">
        <f>+E38+H38+K38+N38+Q38+T38+W38+Z38+AC38+AF38+AI38+AL38</f>
        <v>11648.78642891674</v>
      </c>
      <c r="C38" s="35">
        <f t="shared" si="0"/>
        <v>13</v>
      </c>
      <c r="D38" s="35"/>
      <c r="E38" s="2">
        <f>'Tbl 10'!C37/Tbl11!C37</f>
        <v>295.224311225241</v>
      </c>
      <c r="F38" s="35">
        <f t="shared" si="1"/>
        <v>10</v>
      </c>
      <c r="G38" s="35"/>
      <c r="H38" s="2">
        <f>'Tbl 10'!D37/Tbl11!C37</f>
        <v>821.6831818128493</v>
      </c>
      <c r="I38" s="35">
        <f t="shared" si="2"/>
        <v>16</v>
      </c>
      <c r="J38" s="35"/>
      <c r="K38" s="2">
        <f>'Tbl 10'!E37/Tbl11!C37</f>
        <v>4809.14635290455</v>
      </c>
      <c r="L38" s="35">
        <f t="shared" si="3"/>
        <v>9</v>
      </c>
      <c r="M38" s="35"/>
      <c r="N38" s="2">
        <f>'Tbl 10'!F37/Tbl11!C37</f>
        <v>266.0151814424648</v>
      </c>
      <c r="O38" s="35">
        <f t="shared" si="4"/>
        <v>11</v>
      </c>
      <c r="P38" s="35"/>
      <c r="Q38" s="2">
        <f>'Tbl 10'!G37/Tbl11!C37</f>
        <v>123.91145221412819</v>
      </c>
      <c r="R38" s="35">
        <f t="shared" si="5"/>
        <v>12</v>
      </c>
      <c r="S38" s="35"/>
      <c r="T38" s="2">
        <f>'Tbl 10'!H37/Tbl11!C37</f>
        <v>1226.743765915467</v>
      </c>
      <c r="U38" s="35">
        <f t="shared" si="6"/>
        <v>12</v>
      </c>
      <c r="V38" s="35"/>
      <c r="W38" s="2">
        <f>'Tbl 10'!I37/Tbl11!C37</f>
        <v>150.20138904659206</v>
      </c>
      <c r="X38" s="35">
        <f t="shared" si="7"/>
        <v>4</v>
      </c>
      <c r="Y38" s="3"/>
      <c r="Z38" s="2">
        <f>'Tbl 10'!J37/Tbl11!C37</f>
        <v>105.70526824260575</v>
      </c>
      <c r="AA38" s="35">
        <f t="shared" si="8"/>
        <v>10</v>
      </c>
      <c r="AB38" s="32"/>
      <c r="AC38" s="2">
        <f>'Tbl 10'!K37/Tbl11!C37</f>
        <v>574.5343076061166</v>
      </c>
      <c r="AD38" s="35">
        <f t="shared" si="9"/>
        <v>19</v>
      </c>
      <c r="AE38" s="3"/>
      <c r="AF38" s="2">
        <f>'Tbl 10'!L37/Tbl11!C37</f>
        <v>755.8014952553467</v>
      </c>
      <c r="AG38" s="35">
        <f t="shared" si="10"/>
        <v>20</v>
      </c>
      <c r="AH38" s="32"/>
      <c r="AI38" s="2">
        <f>'Tbl 10'!M37/Tbl11!C37</f>
        <v>184.42568373316482</v>
      </c>
      <c r="AJ38" s="35">
        <f t="shared" si="11"/>
        <v>21</v>
      </c>
      <c r="AK38" s="3"/>
      <c r="AL38" s="2">
        <f>('Tbl 10'!N37-'Tbl 10'!O37)/Tbl11!C37</f>
        <v>2335.3940395182112</v>
      </c>
      <c r="AM38" s="35">
        <f t="shared" si="12"/>
        <v>11</v>
      </c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ht="12.75">
      <c r="A39" s="8" t="s">
        <v>74</v>
      </c>
      <c r="B39" s="9">
        <f>+E39+H39+K39+N39+Q39+T39+W39+Z39+AC39+AF39+AI39+AL39</f>
        <v>14866.420190438908</v>
      </c>
      <c r="C39" s="36">
        <f t="shared" si="0"/>
        <v>1</v>
      </c>
      <c r="D39" s="36"/>
      <c r="E39" s="9">
        <f>'Tbl 10'!C38/Tbl11!C38</f>
        <v>231.1919328091211</v>
      </c>
      <c r="F39" s="36">
        <f t="shared" si="1"/>
        <v>20</v>
      </c>
      <c r="G39" s="36"/>
      <c r="H39" s="9">
        <f>'Tbl 10'!D38/Tbl11!C38</f>
        <v>1019.6289346516986</v>
      </c>
      <c r="I39" s="36">
        <f t="shared" si="2"/>
        <v>4</v>
      </c>
      <c r="J39" s="36"/>
      <c r="K39" s="9">
        <f>'Tbl 10'!E38/Tbl11!C38</f>
        <v>6343.368117374274</v>
      </c>
      <c r="L39" s="36">
        <f t="shared" si="3"/>
        <v>1</v>
      </c>
      <c r="M39" s="36"/>
      <c r="N39" s="9">
        <f>'Tbl 10'!F38/Tbl11!C38</f>
        <v>485.4564744246503</v>
      </c>
      <c r="O39" s="36">
        <f t="shared" si="4"/>
        <v>1</v>
      </c>
      <c r="P39" s="36"/>
      <c r="Q39" s="9">
        <f>'Tbl 10'!G38/Tbl11!C38</f>
        <v>197.27223962337092</v>
      </c>
      <c r="R39" s="36">
        <f t="shared" si="5"/>
        <v>4</v>
      </c>
      <c r="S39" s="36"/>
      <c r="T39" s="9">
        <f>'Tbl 10'!H38/Tbl11!C38</f>
        <v>1595.3289802676568</v>
      </c>
      <c r="U39" s="36">
        <f t="shared" si="6"/>
        <v>5</v>
      </c>
      <c r="V39" s="36"/>
      <c r="W39" s="9">
        <f>'Tbl 10'!I38/Tbl11!C38</f>
        <v>47.00973584881101</v>
      </c>
      <c r="X39" s="36">
        <f t="shared" si="7"/>
        <v>22</v>
      </c>
      <c r="Y39" s="8"/>
      <c r="Z39" s="9">
        <f>'Tbl 10'!J38/Tbl11!C38</f>
        <v>131.40479443990955</v>
      </c>
      <c r="AA39" s="36">
        <f t="shared" si="8"/>
        <v>2</v>
      </c>
      <c r="AB39" s="33"/>
      <c r="AC39" s="9">
        <f>'Tbl 10'!K38/Tbl11!C38</f>
        <v>886.2072600545973</v>
      </c>
      <c r="AD39" s="36">
        <f t="shared" si="9"/>
        <v>4</v>
      </c>
      <c r="AE39" s="33"/>
      <c r="AF39" s="9">
        <f>'Tbl 10'!L38/Tbl11!C38</f>
        <v>1116.2028039253921</v>
      </c>
      <c r="AG39" s="36">
        <f t="shared" si="10"/>
        <v>1</v>
      </c>
      <c r="AH39" s="33"/>
      <c r="AI39" s="9">
        <f>'Tbl 10'!M38/Tbl11!C38</f>
        <v>142.70789167749493</v>
      </c>
      <c r="AJ39" s="36">
        <f t="shared" si="11"/>
        <v>23</v>
      </c>
      <c r="AK39" s="8"/>
      <c r="AL39" s="9">
        <f>('Tbl 10'!N38-'Tbl 10'!O38)/Tbl11!C38</f>
        <v>2670.64102534193</v>
      </c>
      <c r="AM39" s="36">
        <f t="shared" si="12"/>
        <v>3</v>
      </c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ht="12.75">
      <c r="A40" s="3" t="s">
        <v>179</v>
      </c>
      <c r="B40" s="2"/>
      <c r="C40" s="35"/>
      <c r="D40" s="35"/>
      <c r="E40" s="2"/>
      <c r="F40" s="35"/>
      <c r="G40" s="35"/>
      <c r="H40" s="2"/>
      <c r="I40" s="35"/>
      <c r="J40" s="35"/>
      <c r="K40" s="2"/>
      <c r="L40" s="35"/>
      <c r="M40" s="35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2"/>
      <c r="AH40" s="32"/>
      <c r="AI40" s="2"/>
      <c r="AJ40" s="2"/>
      <c r="AK40" s="2"/>
      <c r="AL40" s="2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34" ht="12.75">
      <c r="A41" s="3" t="s">
        <v>104</v>
      </c>
      <c r="F41" s="37"/>
      <c r="G41" s="37"/>
      <c r="I41" s="37"/>
      <c r="J41" s="37"/>
      <c r="AG41" s="34"/>
      <c r="AH41" s="34"/>
    </row>
    <row r="42" spans="6:34" ht="12.75">
      <c r="F42" s="37"/>
      <c r="G42" s="37"/>
      <c r="I42" s="37"/>
      <c r="J42" s="37"/>
      <c r="AG42" s="34"/>
      <c r="AH42" s="34"/>
    </row>
    <row r="43" spans="6:34" ht="12.75">
      <c r="F43" s="37"/>
      <c r="G43" s="37"/>
      <c r="I43" s="37"/>
      <c r="J43" s="37"/>
      <c r="AG43" s="34"/>
      <c r="AH43" s="34"/>
    </row>
    <row r="44" spans="6:34" ht="12.75">
      <c r="F44" s="37"/>
      <c r="G44" s="37"/>
      <c r="AG44" s="34"/>
      <c r="AH44" s="34"/>
    </row>
    <row r="45" spans="6:34" ht="12.75">
      <c r="F45" s="37"/>
      <c r="G45" s="37"/>
      <c r="AG45" s="34"/>
      <c r="AH45" s="34"/>
    </row>
    <row r="46" spans="6:34" ht="12.75">
      <c r="F46" s="37"/>
      <c r="G46" s="37"/>
      <c r="H46" s="31"/>
      <c r="AG46" s="34"/>
      <c r="AH46" s="34"/>
    </row>
    <row r="47" spans="33:34" ht="12.75">
      <c r="AG47" s="34"/>
      <c r="AH47" s="34"/>
    </row>
    <row r="48" spans="33:34" ht="12.75">
      <c r="AG48" s="34"/>
      <c r="AH48" s="34"/>
    </row>
    <row r="49" spans="33:34" ht="12.75">
      <c r="AG49" s="34"/>
      <c r="AH49" s="34"/>
    </row>
    <row r="50" spans="33:34" ht="12.75">
      <c r="AG50" s="34"/>
      <c r="AH50" s="34"/>
    </row>
    <row r="51" spans="33:34" ht="12.75">
      <c r="AG51" s="34"/>
      <c r="AH51" s="34"/>
    </row>
    <row r="52" spans="33:34" ht="12.75">
      <c r="AG52" s="34"/>
      <c r="AH52" s="34"/>
    </row>
    <row r="53" spans="33:34" ht="12.75">
      <c r="AG53" s="34"/>
      <c r="AH53" s="34"/>
    </row>
    <row r="54" spans="33:34" ht="12.75">
      <c r="AG54" s="34"/>
      <c r="AH54" s="34"/>
    </row>
    <row r="55" spans="33:34" ht="12.75">
      <c r="AG55" s="34"/>
      <c r="AH55" s="34"/>
    </row>
    <row r="56" spans="33:34" ht="12.75">
      <c r="AG56" s="34"/>
      <c r="AH56" s="34"/>
    </row>
    <row r="57" spans="33:34" ht="12.75">
      <c r="AG57" s="34"/>
      <c r="AH57" s="34"/>
    </row>
    <row r="58" spans="33:34" ht="12.75">
      <c r="AG58" s="34"/>
      <c r="AH58" s="34"/>
    </row>
    <row r="59" spans="33:34" ht="12.75">
      <c r="AG59" s="34"/>
      <c r="AH59" s="34"/>
    </row>
    <row r="60" spans="33:34" ht="12.75">
      <c r="AG60" s="34"/>
      <c r="AH60" s="34"/>
    </row>
    <row r="61" spans="33:34" ht="12.75">
      <c r="AG61" s="34"/>
      <c r="AH61" s="34"/>
    </row>
    <row r="62" spans="33:34" ht="12.75">
      <c r="AG62" s="34"/>
      <c r="AH62" s="34"/>
    </row>
    <row r="63" spans="33:34" ht="12.75">
      <c r="AG63" s="34"/>
      <c r="AH63" s="34"/>
    </row>
    <row r="64" spans="33:34" ht="12.75">
      <c r="AG64" s="34"/>
      <c r="AH64" s="34"/>
    </row>
    <row r="65" spans="33:34" ht="12.75">
      <c r="AG65" s="34"/>
      <c r="AH65" s="34"/>
    </row>
    <row r="66" spans="33:34" ht="12.75">
      <c r="AG66" s="34"/>
      <c r="AH66" s="34"/>
    </row>
    <row r="67" spans="33:34" ht="12.75">
      <c r="AG67" s="34"/>
      <c r="AH67" s="34"/>
    </row>
    <row r="68" spans="33:34" ht="12.75">
      <c r="AG68" s="34"/>
      <c r="AH68" s="34"/>
    </row>
    <row r="69" spans="33:34" ht="12.75">
      <c r="AG69" s="34"/>
      <c r="AH69" s="34"/>
    </row>
    <row r="70" spans="33:34" ht="12.75">
      <c r="AG70" s="34"/>
      <c r="AH70" s="34"/>
    </row>
    <row r="71" spans="33:34" ht="12.75">
      <c r="AG71" s="34"/>
      <c r="AH71" s="34"/>
    </row>
    <row r="72" spans="33:34" ht="12.75">
      <c r="AG72" s="34"/>
      <c r="AH72" s="34"/>
    </row>
    <row r="73" spans="33:34" ht="12.75">
      <c r="AG73" s="34"/>
      <c r="AH73" s="34"/>
    </row>
    <row r="74" spans="33:34" ht="12.75">
      <c r="AG74" s="34"/>
      <c r="AH74" s="34"/>
    </row>
    <row r="75" spans="33:34" ht="12.75">
      <c r="AG75" s="34"/>
      <c r="AH75" s="34"/>
    </row>
    <row r="76" spans="33:34" ht="12.75">
      <c r="AG76" s="34"/>
      <c r="AH76" s="34"/>
    </row>
    <row r="77" spans="33:34" ht="12.75">
      <c r="AG77" s="34"/>
      <c r="AH77" s="34"/>
    </row>
    <row r="78" spans="33:34" ht="12.75">
      <c r="AG78" s="34"/>
      <c r="AH78" s="34"/>
    </row>
    <row r="79" spans="33:34" ht="12.75">
      <c r="AG79" s="34"/>
      <c r="AH79" s="34"/>
    </row>
    <row r="80" spans="33:34" ht="12.75">
      <c r="AG80" s="34"/>
      <c r="AH80" s="34"/>
    </row>
    <row r="81" spans="33:34" ht="12.75">
      <c r="AG81" s="34"/>
      <c r="AH81" s="34"/>
    </row>
    <row r="82" spans="33:34" ht="12.75">
      <c r="AG82" s="34"/>
      <c r="AH82" s="34"/>
    </row>
    <row r="83" spans="33:34" ht="12.75">
      <c r="AG83" s="34"/>
      <c r="AH83" s="34"/>
    </row>
    <row r="84" spans="33:34" ht="12.75">
      <c r="AG84" s="34"/>
      <c r="AH84" s="34"/>
    </row>
    <row r="85" spans="33:34" ht="12.75">
      <c r="AG85" s="34"/>
      <c r="AH85" s="34"/>
    </row>
    <row r="86" spans="33:34" ht="12.75">
      <c r="AG86" s="34"/>
      <c r="AH86" s="34"/>
    </row>
    <row r="87" spans="33:34" ht="12.75">
      <c r="AG87" s="34"/>
      <c r="AH87" s="34"/>
    </row>
    <row r="88" spans="33:34" ht="12.75">
      <c r="AG88" s="34"/>
      <c r="AH88" s="34"/>
    </row>
    <row r="89" spans="33:34" ht="12.75">
      <c r="AG89" s="34"/>
      <c r="AH89" s="34"/>
    </row>
    <row r="90" spans="33:34" ht="12.75">
      <c r="AG90" s="34"/>
      <c r="AH90" s="34"/>
    </row>
    <row r="91" spans="33:34" ht="12.75">
      <c r="AG91" s="34"/>
      <c r="AH91" s="34"/>
    </row>
    <row r="92" spans="33:34" ht="12.75">
      <c r="AG92" s="34"/>
      <c r="AH92" s="34"/>
    </row>
    <row r="93" spans="33:34" ht="12.75">
      <c r="AG93" s="34"/>
      <c r="AH93" s="34"/>
    </row>
    <row r="94" spans="33:34" ht="12.75">
      <c r="AG94" s="34"/>
      <c r="AH94" s="34"/>
    </row>
    <row r="95" spans="33:34" ht="12.75">
      <c r="AG95" s="34"/>
      <c r="AH95" s="34"/>
    </row>
    <row r="96" spans="33:34" ht="12.75">
      <c r="AG96" s="34"/>
      <c r="AH96" s="34"/>
    </row>
    <row r="97" spans="33:34" ht="12.75">
      <c r="AG97" s="34"/>
      <c r="AH97" s="34"/>
    </row>
    <row r="98" spans="33:34" ht="12.75">
      <c r="AG98" s="34"/>
      <c r="AH98" s="34"/>
    </row>
    <row r="99" spans="33:34" ht="12.75">
      <c r="AG99" s="34"/>
      <c r="AH99" s="34"/>
    </row>
    <row r="100" spans="33:34" ht="12.75">
      <c r="AG100" s="34"/>
      <c r="AH100" s="34"/>
    </row>
    <row r="101" spans="33:34" ht="12.75">
      <c r="AG101" s="34"/>
      <c r="AH101" s="34"/>
    </row>
    <row r="102" spans="33:34" ht="12.75">
      <c r="AG102" s="34"/>
      <c r="AH102" s="34"/>
    </row>
    <row r="103" spans="33:34" ht="12.75">
      <c r="AG103" s="34"/>
      <c r="AH103" s="34"/>
    </row>
    <row r="104" spans="33:34" ht="12.75">
      <c r="AG104" s="34"/>
      <c r="AH104" s="34"/>
    </row>
    <row r="105" spans="33:34" ht="12.75">
      <c r="AG105" s="34"/>
      <c r="AH105" s="34"/>
    </row>
    <row r="106" spans="33:34" ht="12.75">
      <c r="AG106" s="34"/>
      <c r="AH106" s="34"/>
    </row>
    <row r="107" spans="33:34" ht="12.75">
      <c r="AG107" s="34"/>
      <c r="AH107" s="34"/>
    </row>
    <row r="108" spans="33:34" ht="12.75">
      <c r="AG108" s="34"/>
      <c r="AH108" s="34"/>
    </row>
    <row r="109" spans="33:34" ht="12.75">
      <c r="AG109" s="34"/>
      <c r="AH109" s="34"/>
    </row>
    <row r="110" spans="33:34" ht="12.75">
      <c r="AG110" s="34"/>
      <c r="AH110" s="34"/>
    </row>
    <row r="111" spans="33:34" ht="12.75">
      <c r="AG111" s="34"/>
      <c r="AH111" s="34"/>
    </row>
    <row r="112" spans="33:34" ht="12.75">
      <c r="AG112" s="34"/>
      <c r="AH112" s="34"/>
    </row>
    <row r="113" spans="33:34" ht="12.75">
      <c r="AG113" s="34"/>
      <c r="AH113" s="34"/>
    </row>
    <row r="114" spans="33:34" ht="12.75">
      <c r="AG114" s="34"/>
      <c r="AH114" s="34"/>
    </row>
    <row r="115" spans="33:34" ht="12.75">
      <c r="AG115" s="34"/>
      <c r="AH115" s="34"/>
    </row>
    <row r="116" spans="33:34" ht="12.75">
      <c r="AG116" s="34"/>
      <c r="AH116" s="34"/>
    </row>
    <row r="117" spans="33:34" ht="12.75">
      <c r="AG117" s="34"/>
      <c r="AH117" s="34"/>
    </row>
    <row r="118" spans="33:34" ht="12.75">
      <c r="AG118" s="34"/>
      <c r="AH118" s="34"/>
    </row>
    <row r="119" spans="33:34" ht="12.75">
      <c r="AG119" s="34"/>
      <c r="AH119" s="34"/>
    </row>
    <row r="120" spans="33:34" ht="12.75">
      <c r="AG120" s="34"/>
      <c r="AH120" s="34"/>
    </row>
    <row r="121" spans="33:34" ht="12.75">
      <c r="AG121" s="34"/>
      <c r="AH121" s="34"/>
    </row>
    <row r="122" spans="33:34" ht="12.75">
      <c r="AG122" s="34"/>
      <c r="AH122" s="34"/>
    </row>
    <row r="123" spans="33:34" ht="12.75">
      <c r="AG123" s="34"/>
      <c r="AH123" s="34"/>
    </row>
    <row r="124" spans="33:34" ht="12.75">
      <c r="AG124" s="34"/>
      <c r="AH124" s="34"/>
    </row>
    <row r="125" spans="33:34" ht="12.75">
      <c r="AG125" s="34"/>
      <c r="AH125" s="34"/>
    </row>
    <row r="126" spans="33:34" ht="12.75">
      <c r="AG126" s="34"/>
      <c r="AH126" s="34"/>
    </row>
    <row r="127" spans="33:34" ht="12.75">
      <c r="AG127" s="34"/>
      <c r="AH127" s="34"/>
    </row>
    <row r="128" spans="33:34" ht="12.75">
      <c r="AG128" s="34"/>
      <c r="AH128" s="34"/>
    </row>
    <row r="129" spans="33:34" ht="12.75">
      <c r="AG129" s="34"/>
      <c r="AH129" s="34"/>
    </row>
    <row r="130" spans="33:34" ht="12.75">
      <c r="AG130" s="34"/>
      <c r="AH130" s="34"/>
    </row>
    <row r="131" spans="33:34" ht="12.75">
      <c r="AG131" s="34"/>
      <c r="AH131" s="34"/>
    </row>
    <row r="132" spans="33:34" ht="12.75">
      <c r="AG132" s="34"/>
      <c r="AH132" s="34"/>
    </row>
    <row r="133" spans="33:34" ht="12.75">
      <c r="AG133" s="34"/>
      <c r="AH133" s="34"/>
    </row>
    <row r="134" spans="33:34" ht="12.75">
      <c r="AG134" s="34"/>
      <c r="AH134" s="34"/>
    </row>
    <row r="135" spans="33:34" ht="12.75">
      <c r="AG135" s="34"/>
      <c r="AH135" s="34"/>
    </row>
    <row r="136" spans="33:34" ht="12.75">
      <c r="AG136" s="34"/>
      <c r="AH136" s="34"/>
    </row>
    <row r="137" spans="33:34" ht="12.75">
      <c r="AG137" s="34"/>
      <c r="AH137" s="34"/>
    </row>
    <row r="138" spans="33:34" ht="12.75">
      <c r="AG138" s="34"/>
      <c r="AH138" s="34"/>
    </row>
    <row r="139" spans="33:34" ht="12.75">
      <c r="AG139" s="34"/>
      <c r="AH139" s="34"/>
    </row>
    <row r="140" spans="33:34" ht="12.75">
      <c r="AG140" s="34"/>
      <c r="AH140" s="34"/>
    </row>
    <row r="141" spans="33:34" ht="12.75">
      <c r="AG141" s="34"/>
      <c r="AH141" s="34"/>
    </row>
    <row r="142" spans="33:34" ht="12.75">
      <c r="AG142" s="34"/>
      <c r="AH142" s="34"/>
    </row>
    <row r="143" spans="33:34" ht="12.75">
      <c r="AG143" s="34"/>
      <c r="AH143" s="34"/>
    </row>
    <row r="144" spans="33:34" ht="12.75">
      <c r="AG144" s="34"/>
      <c r="AH144" s="34"/>
    </row>
    <row r="145" spans="33:34" ht="12.75">
      <c r="AG145" s="34"/>
      <c r="AH145" s="34"/>
    </row>
    <row r="146" spans="33:34" ht="12.75">
      <c r="AG146" s="34"/>
      <c r="AH146" s="34"/>
    </row>
    <row r="147" spans="33:34" ht="12.75">
      <c r="AG147" s="34"/>
      <c r="AH147" s="34"/>
    </row>
    <row r="148" spans="33:34" ht="12.75">
      <c r="AG148" s="34"/>
      <c r="AH148" s="34"/>
    </row>
    <row r="149" spans="33:34" ht="12.75">
      <c r="AG149" s="34"/>
      <c r="AH149" s="34"/>
    </row>
    <row r="150" spans="33:34" ht="12.75">
      <c r="AG150" s="34"/>
      <c r="AH150" s="34"/>
    </row>
    <row r="151" spans="33:34" ht="12.75">
      <c r="AG151" s="34"/>
      <c r="AH151" s="34"/>
    </row>
    <row r="152" spans="33:34" ht="12.75">
      <c r="AG152" s="34"/>
      <c r="AH152" s="34"/>
    </row>
    <row r="153" spans="33:34" ht="12.75">
      <c r="AG153" s="34"/>
      <c r="AH153" s="34"/>
    </row>
    <row r="154" spans="33:34" ht="12.75">
      <c r="AG154" s="34"/>
      <c r="AH154" s="34"/>
    </row>
    <row r="155" spans="33:34" ht="12.75">
      <c r="AG155" s="34"/>
      <c r="AH155" s="34"/>
    </row>
    <row r="156" spans="33:34" ht="12.75">
      <c r="AG156" s="34"/>
      <c r="AH156" s="34"/>
    </row>
    <row r="157" spans="33:34" ht="12.75">
      <c r="AG157" s="34"/>
      <c r="AH157" s="34"/>
    </row>
    <row r="158" spans="33:34" ht="12.75">
      <c r="AG158" s="34"/>
      <c r="AH158" s="34"/>
    </row>
    <row r="159" spans="33:34" ht="12.75">
      <c r="AG159" s="34"/>
      <c r="AH159" s="34"/>
    </row>
    <row r="160" spans="33:34" ht="12.75">
      <c r="AG160" s="34"/>
      <c r="AH160" s="34"/>
    </row>
    <row r="161" spans="33:34" ht="12.75">
      <c r="AG161" s="34"/>
      <c r="AH161" s="34"/>
    </row>
    <row r="162" spans="33:34" ht="12.75">
      <c r="AG162" s="34"/>
      <c r="AH162" s="34"/>
    </row>
    <row r="163" spans="33:34" ht="12.75">
      <c r="AG163" s="34"/>
      <c r="AH163" s="34"/>
    </row>
    <row r="164" spans="33:34" ht="12.75">
      <c r="AG164" s="34"/>
      <c r="AH164" s="34"/>
    </row>
    <row r="165" spans="33:34" ht="12.75">
      <c r="AG165" s="34"/>
      <c r="AH165" s="34"/>
    </row>
    <row r="166" spans="33:34" ht="12.75">
      <c r="AG166" s="34"/>
      <c r="AH166" s="34"/>
    </row>
    <row r="167" spans="33:34" ht="12.75">
      <c r="AG167" s="34"/>
      <c r="AH167" s="34"/>
    </row>
    <row r="168" spans="33:34" ht="12.75">
      <c r="AG168" s="34"/>
      <c r="AH168" s="34"/>
    </row>
    <row r="169" spans="33:34" ht="12.75">
      <c r="AG169" s="34"/>
      <c r="AH169" s="34"/>
    </row>
    <row r="170" spans="33:34" ht="12.75">
      <c r="AG170" s="34"/>
      <c r="AH170" s="34"/>
    </row>
    <row r="171" spans="33:34" ht="12.75">
      <c r="AG171" s="34"/>
      <c r="AH171" s="34"/>
    </row>
    <row r="172" spans="33:34" ht="12.75">
      <c r="AG172" s="34"/>
      <c r="AH172" s="34"/>
    </row>
    <row r="173" spans="33:34" ht="12.75">
      <c r="AG173" s="34"/>
      <c r="AH173" s="34"/>
    </row>
    <row r="174" spans="33:34" ht="12.75">
      <c r="AG174" s="34"/>
      <c r="AH174" s="34"/>
    </row>
    <row r="175" spans="33:34" ht="12.75">
      <c r="AG175" s="34"/>
      <c r="AH175" s="34"/>
    </row>
    <row r="176" spans="33:34" ht="12.75">
      <c r="AG176" s="34"/>
      <c r="AH176" s="34"/>
    </row>
    <row r="177" spans="33:34" ht="12.75">
      <c r="AG177" s="34"/>
      <c r="AH177" s="34"/>
    </row>
    <row r="178" spans="33:34" ht="12.75">
      <c r="AG178" s="34"/>
      <c r="AH178" s="34"/>
    </row>
    <row r="179" spans="33:34" ht="12.75">
      <c r="AG179" s="34"/>
      <c r="AH179" s="34"/>
    </row>
    <row r="180" spans="33:34" ht="12.75">
      <c r="AG180" s="34"/>
      <c r="AH180" s="34"/>
    </row>
    <row r="181" spans="33:34" ht="12.75">
      <c r="AG181" s="34"/>
      <c r="AH181" s="34"/>
    </row>
    <row r="182" spans="33:34" ht="12.75">
      <c r="AG182" s="34"/>
      <c r="AH182" s="34"/>
    </row>
    <row r="183" spans="33:34" ht="12.75">
      <c r="AG183" s="34"/>
      <c r="AH183" s="34"/>
    </row>
    <row r="184" spans="33:34" ht="12.75">
      <c r="AG184" s="34"/>
      <c r="AH184" s="34"/>
    </row>
    <row r="185" spans="33:34" ht="12.75">
      <c r="AG185" s="34"/>
      <c r="AH185" s="34"/>
    </row>
    <row r="186" spans="33:34" ht="12.75">
      <c r="AG186" s="34"/>
      <c r="AH186" s="34"/>
    </row>
    <row r="187" spans="33:34" ht="12.75">
      <c r="AG187" s="34"/>
      <c r="AH187" s="34"/>
    </row>
    <row r="188" spans="33:34" ht="12.75">
      <c r="AG188" s="34"/>
      <c r="AH188" s="34"/>
    </row>
    <row r="189" spans="33:34" ht="12.75">
      <c r="AG189" s="34"/>
      <c r="AH189" s="34"/>
    </row>
    <row r="190" spans="33:34" ht="12.75">
      <c r="AG190" s="34"/>
      <c r="AH190" s="34"/>
    </row>
    <row r="191" spans="33:34" ht="12.75">
      <c r="AG191" s="34"/>
      <c r="AH191" s="34"/>
    </row>
    <row r="192" spans="33:34" ht="12.75">
      <c r="AG192" s="34"/>
      <c r="AH192" s="34"/>
    </row>
    <row r="193" spans="33:34" ht="12.75">
      <c r="AG193" s="34"/>
      <c r="AH193" s="34"/>
    </row>
    <row r="194" spans="33:34" ht="12.75">
      <c r="AG194" s="34"/>
      <c r="AH194" s="34"/>
    </row>
    <row r="195" spans="33:34" ht="12.75">
      <c r="AG195" s="34"/>
      <c r="AH195" s="34"/>
    </row>
    <row r="196" spans="33:34" ht="12.75">
      <c r="AG196" s="34"/>
      <c r="AH196" s="34"/>
    </row>
    <row r="197" spans="33:34" ht="12.75">
      <c r="AG197" s="34"/>
      <c r="AH197" s="34"/>
    </row>
    <row r="198" spans="33:34" ht="12.75">
      <c r="AG198" s="34"/>
      <c r="AH198" s="34"/>
    </row>
    <row r="199" spans="33:34" ht="12.75">
      <c r="AG199" s="34"/>
      <c r="AH199" s="34"/>
    </row>
    <row r="200" spans="33:34" ht="12.75">
      <c r="AG200" s="34"/>
      <c r="AH200" s="34"/>
    </row>
    <row r="201" spans="33:34" ht="12.75">
      <c r="AG201" s="34"/>
      <c r="AH201" s="34"/>
    </row>
    <row r="202" spans="33:34" ht="12.75">
      <c r="AG202" s="34"/>
      <c r="AH202" s="34"/>
    </row>
    <row r="203" spans="33:34" ht="12.75">
      <c r="AG203" s="34"/>
      <c r="AH203" s="34"/>
    </row>
    <row r="204" spans="33:34" ht="12.75">
      <c r="AG204" s="34"/>
      <c r="AH204" s="34"/>
    </row>
    <row r="205" spans="33:34" ht="12.75">
      <c r="AG205" s="34"/>
      <c r="AH205" s="34"/>
    </row>
    <row r="206" spans="33:34" ht="12.75">
      <c r="AG206" s="34"/>
      <c r="AH206" s="34"/>
    </row>
    <row r="207" spans="33:34" ht="12.75">
      <c r="AG207" s="34"/>
      <c r="AH207" s="34"/>
    </row>
    <row r="208" spans="33:34" ht="12.75">
      <c r="AG208" s="34"/>
      <c r="AH208" s="34"/>
    </row>
    <row r="209" spans="33:34" ht="12.75">
      <c r="AG209" s="34"/>
      <c r="AH209" s="34"/>
    </row>
    <row r="210" spans="33:34" ht="12.75">
      <c r="AG210" s="34"/>
      <c r="AH210" s="34"/>
    </row>
    <row r="211" spans="33:34" ht="12.75">
      <c r="AG211" s="34"/>
      <c r="AH211" s="34"/>
    </row>
    <row r="212" spans="33:34" ht="12.75">
      <c r="AG212" s="34"/>
      <c r="AH212" s="34"/>
    </row>
    <row r="213" spans="33:34" ht="12.75">
      <c r="AG213" s="34"/>
      <c r="AH213" s="34"/>
    </row>
    <row r="214" spans="33:34" ht="12.75">
      <c r="AG214" s="34"/>
      <c r="AH214" s="34"/>
    </row>
    <row r="215" spans="33:34" ht="12.75">
      <c r="AG215" s="34"/>
      <c r="AH215" s="34"/>
    </row>
    <row r="216" spans="33:34" ht="12.75">
      <c r="AG216" s="34"/>
      <c r="AH216" s="34"/>
    </row>
    <row r="217" spans="33:34" ht="12.75">
      <c r="AG217" s="34"/>
      <c r="AH217" s="34"/>
    </row>
    <row r="218" spans="33:34" ht="12.75">
      <c r="AG218" s="34"/>
      <c r="AH218" s="34"/>
    </row>
    <row r="219" spans="33:34" ht="12.75">
      <c r="AG219" s="34"/>
      <c r="AH219" s="34"/>
    </row>
    <row r="220" spans="33:34" ht="12.75">
      <c r="AG220" s="34"/>
      <c r="AH220" s="34"/>
    </row>
    <row r="221" spans="33:34" ht="12.75">
      <c r="AG221" s="34"/>
      <c r="AH221" s="34"/>
    </row>
    <row r="222" spans="33:34" ht="12.75">
      <c r="AG222" s="34"/>
      <c r="AH222" s="34"/>
    </row>
    <row r="223" spans="33:34" ht="12.75">
      <c r="AG223" s="34"/>
      <c r="AH223" s="34"/>
    </row>
    <row r="224" spans="33:34" ht="12.75">
      <c r="AG224" s="34"/>
      <c r="AH224" s="34"/>
    </row>
    <row r="225" spans="33:34" ht="12.75">
      <c r="AG225" s="34"/>
      <c r="AH225" s="34"/>
    </row>
    <row r="226" spans="33:34" ht="12.75">
      <c r="AG226" s="34"/>
      <c r="AH226" s="34"/>
    </row>
    <row r="227" spans="33:34" ht="12.75">
      <c r="AG227" s="34"/>
      <c r="AH227" s="34"/>
    </row>
    <row r="228" spans="33:34" ht="12.75">
      <c r="AG228" s="34"/>
      <c r="AH228" s="34"/>
    </row>
    <row r="229" spans="33:34" ht="12.75">
      <c r="AG229" s="34"/>
      <c r="AH229" s="34"/>
    </row>
    <row r="230" spans="33:34" ht="12.75">
      <c r="AG230" s="34"/>
      <c r="AH230" s="34"/>
    </row>
    <row r="231" spans="33:34" ht="12.75">
      <c r="AG231" s="34"/>
      <c r="AH231" s="34"/>
    </row>
    <row r="232" spans="33:34" ht="12.75">
      <c r="AG232" s="34"/>
      <c r="AH232" s="34"/>
    </row>
    <row r="233" spans="33:34" ht="12.75">
      <c r="AG233" s="34"/>
      <c r="AH233" s="34"/>
    </row>
    <row r="234" spans="33:34" ht="12.75">
      <c r="AG234" s="34"/>
      <c r="AH234" s="34"/>
    </row>
    <row r="235" spans="33:34" ht="12.75">
      <c r="AG235" s="34"/>
      <c r="AH235" s="34"/>
    </row>
  </sheetData>
  <sheetProtection password="CAF5" sheet="1" objects="1" scenarios="1"/>
  <mergeCells count="37">
    <mergeCell ref="H7:I7"/>
    <mergeCell ref="H6:I6"/>
    <mergeCell ref="H8:I8"/>
    <mergeCell ref="A1:AL1"/>
    <mergeCell ref="B6:C6"/>
    <mergeCell ref="N6:O6"/>
    <mergeCell ref="AI6:AJ6"/>
    <mergeCell ref="W6:X6"/>
    <mergeCell ref="A3:AL3"/>
    <mergeCell ref="A4:AL4"/>
    <mergeCell ref="K6:L6"/>
    <mergeCell ref="Q6:R6"/>
    <mergeCell ref="B7:C7"/>
    <mergeCell ref="B8:C8"/>
    <mergeCell ref="E7:F7"/>
    <mergeCell ref="E8:F8"/>
    <mergeCell ref="Z7:AA7"/>
    <mergeCell ref="Z8:AA8"/>
    <mergeCell ref="K7:L7"/>
    <mergeCell ref="K8:L8"/>
    <mergeCell ref="T7:U7"/>
    <mergeCell ref="T8:U8"/>
    <mergeCell ref="W7:X7"/>
    <mergeCell ref="W8:X8"/>
    <mergeCell ref="N7:O7"/>
    <mergeCell ref="N8:O8"/>
    <mergeCell ref="Q7:R7"/>
    <mergeCell ref="Q8:R8"/>
    <mergeCell ref="AC8:AD8"/>
    <mergeCell ref="AC6:AD6"/>
    <mergeCell ref="AC7:AD7"/>
    <mergeCell ref="AL7:AM7"/>
    <mergeCell ref="AL8:AM8"/>
    <mergeCell ref="AF8:AG8"/>
    <mergeCell ref="AF7:AG7"/>
    <mergeCell ref="AI7:AJ7"/>
    <mergeCell ref="AI8:AJ8"/>
  </mergeCells>
  <printOptions horizontalCentered="1"/>
  <pageMargins left="0.2" right="0.2" top="0.87" bottom="0.88" header="0.67" footer="0.5"/>
  <pageSetup fitToHeight="1" fitToWidth="1" horizontalDpi="600" verticalDpi="600" orientation="landscape" scale="66" r:id="rId1"/>
  <headerFooter scaleWithDoc="0">
    <oddFooter>&amp;L&amp;"Arial,Italic"MSDE-LFRO  11 / 2012&amp;C- 3 -&amp;R&amp;"Arial,Italic"Selected Financial Data - Part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3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3.57421875" style="3" customWidth="1"/>
    <col min="2" max="2" width="12.8515625" style="0" customWidth="1"/>
    <col min="3" max="3" width="6.140625" style="0" bestFit="1" customWidth="1"/>
    <col min="4" max="4" width="0.85546875" style="0" customWidth="1"/>
    <col min="5" max="5" width="8.7109375" style="0" customWidth="1"/>
    <col min="6" max="6" width="4.421875" style="0" customWidth="1"/>
    <col min="7" max="7" width="1.1484375" style="0" customWidth="1"/>
    <col min="8" max="8" width="8.7109375" style="0" customWidth="1"/>
    <col min="9" max="9" width="4.7109375" style="0" customWidth="1"/>
    <col min="10" max="10" width="0.9921875" style="0" customWidth="1"/>
    <col min="11" max="11" width="10.7109375" style="0" customWidth="1"/>
    <col min="12" max="12" width="4.57421875" style="0" customWidth="1"/>
    <col min="13" max="13" width="0.85546875" style="0" customWidth="1"/>
    <col min="14" max="14" width="8.7109375" style="0" customWidth="1"/>
    <col min="15" max="15" width="5.00390625" style="0" customWidth="1"/>
    <col min="16" max="16" width="1.28515625" style="0" customWidth="1"/>
    <col min="18" max="18" width="4.7109375" style="0" customWidth="1"/>
    <col min="19" max="19" width="0.9921875" style="0" customWidth="1"/>
    <col min="20" max="20" width="10.57421875" style="0" bestFit="1" customWidth="1"/>
    <col min="21" max="21" width="4.57421875" style="0" customWidth="1"/>
    <col min="22" max="22" width="0.85546875" style="0" customWidth="1"/>
    <col min="23" max="23" width="9.7109375" style="0" customWidth="1"/>
    <col min="24" max="24" width="4.7109375" style="0" customWidth="1"/>
    <col min="25" max="25" width="0.9921875" style="0" customWidth="1"/>
    <col min="26" max="26" width="8.00390625" style="0" customWidth="1"/>
    <col min="27" max="27" width="4.140625" style="0" customWidth="1"/>
    <col min="28" max="28" width="0.85546875" style="0" customWidth="1"/>
    <col min="29" max="29" width="8.8515625" style="0" customWidth="1"/>
    <col min="30" max="30" width="4.7109375" style="0" customWidth="1"/>
    <col min="31" max="31" width="0.85546875" style="0" customWidth="1"/>
    <col min="32" max="32" width="9.00390625" style="0" customWidth="1"/>
    <col min="33" max="33" width="4.7109375" style="0" customWidth="1"/>
    <col min="34" max="34" width="0.9921875" style="0" customWidth="1"/>
    <col min="35" max="35" width="8.7109375" style="0" customWidth="1"/>
    <col min="36" max="36" width="4.7109375" style="0" customWidth="1"/>
    <col min="37" max="37" width="1.28515625" style="0" customWidth="1"/>
    <col min="38" max="38" width="10.28125" style="0" customWidth="1"/>
    <col min="39" max="39" width="5.00390625" style="0" customWidth="1"/>
  </cols>
  <sheetData>
    <row r="1" spans="1:38" ht="12.75">
      <c r="A1" s="235" t="s">
        <v>109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</row>
    <row r="3" spans="1:42" ht="12.75">
      <c r="A3" s="234" t="s">
        <v>192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6"/>
      <c r="AO3" s="16"/>
      <c r="AP3" s="13"/>
    </row>
    <row r="4" spans="1:42" ht="12.75">
      <c r="A4" s="235" t="s">
        <v>180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6"/>
      <c r="AO4" s="16"/>
      <c r="AP4" s="13"/>
    </row>
    <row r="5" spans="1:39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2:39" ht="15" customHeight="1" thickTop="1">
      <c r="B6" s="238"/>
      <c r="C6" s="238"/>
      <c r="D6" s="6"/>
      <c r="E6" s="3"/>
      <c r="F6" s="3"/>
      <c r="G6" s="3"/>
      <c r="H6" s="238" t="s">
        <v>26</v>
      </c>
      <c r="I6" s="238"/>
      <c r="J6" s="3"/>
      <c r="K6" s="238" t="s">
        <v>27</v>
      </c>
      <c r="L6" s="238"/>
      <c r="M6" s="3"/>
      <c r="N6" s="238" t="s">
        <v>30</v>
      </c>
      <c r="O6" s="238"/>
      <c r="P6" s="3"/>
      <c r="Q6" s="238" t="s">
        <v>32</v>
      </c>
      <c r="R6" s="238"/>
      <c r="S6" s="6"/>
      <c r="T6" s="3"/>
      <c r="U6" s="3"/>
      <c r="V6" s="3"/>
      <c r="W6" s="238" t="s">
        <v>36</v>
      </c>
      <c r="X6" s="238"/>
      <c r="Y6" s="6"/>
      <c r="Z6" s="3"/>
      <c r="AA6" s="3"/>
      <c r="AB6" s="3"/>
      <c r="AC6" s="238" t="s">
        <v>36</v>
      </c>
      <c r="AD6" s="238"/>
      <c r="AE6" s="6"/>
      <c r="AF6" s="3"/>
      <c r="AG6" s="3"/>
      <c r="AH6" s="3"/>
      <c r="AI6" s="238"/>
      <c r="AJ6" s="238"/>
      <c r="AK6" s="6"/>
      <c r="AL6" s="3"/>
      <c r="AM6" s="3"/>
    </row>
    <row r="7" spans="1:39" ht="12.75">
      <c r="A7" s="3" t="s">
        <v>112</v>
      </c>
      <c r="B7" s="235" t="s">
        <v>101</v>
      </c>
      <c r="C7" s="235"/>
      <c r="D7" s="6"/>
      <c r="E7" s="235" t="s">
        <v>24</v>
      </c>
      <c r="F7" s="235"/>
      <c r="G7" s="6"/>
      <c r="H7" s="235" t="s">
        <v>24</v>
      </c>
      <c r="I7" s="235"/>
      <c r="J7" s="6"/>
      <c r="K7" s="235" t="s">
        <v>29</v>
      </c>
      <c r="L7" s="235"/>
      <c r="M7" s="6"/>
      <c r="N7" s="235" t="s">
        <v>27</v>
      </c>
      <c r="O7" s="235"/>
      <c r="P7" s="6"/>
      <c r="Q7" s="235" t="s">
        <v>27</v>
      </c>
      <c r="R7" s="235"/>
      <c r="S7" s="6"/>
      <c r="T7" s="235" t="s">
        <v>34</v>
      </c>
      <c r="U7" s="235"/>
      <c r="V7" s="6"/>
      <c r="W7" s="235" t="s">
        <v>38</v>
      </c>
      <c r="X7" s="235"/>
      <c r="Y7" s="6"/>
      <c r="Z7" s="235" t="s">
        <v>40</v>
      </c>
      <c r="AA7" s="235"/>
      <c r="AB7" s="6"/>
      <c r="AC7" s="235" t="s">
        <v>41</v>
      </c>
      <c r="AD7" s="235"/>
      <c r="AE7" s="6"/>
      <c r="AF7" s="235" t="s">
        <v>43</v>
      </c>
      <c r="AG7" s="235"/>
      <c r="AH7" s="6"/>
      <c r="AI7" s="235" t="s">
        <v>103</v>
      </c>
      <c r="AJ7" s="235"/>
      <c r="AK7" s="6"/>
      <c r="AL7" s="235" t="s">
        <v>47</v>
      </c>
      <c r="AM7" s="235"/>
    </row>
    <row r="8" spans="1:39" ht="12.75">
      <c r="A8" t="s">
        <v>35</v>
      </c>
      <c r="B8" s="237" t="s">
        <v>102</v>
      </c>
      <c r="C8" s="237"/>
      <c r="D8" s="6"/>
      <c r="E8" s="237" t="s">
        <v>25</v>
      </c>
      <c r="F8" s="237"/>
      <c r="G8" s="6"/>
      <c r="H8" s="237" t="s">
        <v>25</v>
      </c>
      <c r="I8" s="237"/>
      <c r="J8" s="6"/>
      <c r="K8" s="237" t="s">
        <v>28</v>
      </c>
      <c r="L8" s="237"/>
      <c r="M8" s="6"/>
      <c r="N8" s="237" t="s">
        <v>31</v>
      </c>
      <c r="O8" s="237"/>
      <c r="P8" s="6"/>
      <c r="Q8" s="237" t="s">
        <v>33</v>
      </c>
      <c r="R8" s="237"/>
      <c r="S8" s="6"/>
      <c r="T8" s="237" t="s">
        <v>35</v>
      </c>
      <c r="U8" s="237"/>
      <c r="V8" s="6"/>
      <c r="W8" s="237" t="s">
        <v>39</v>
      </c>
      <c r="X8" s="237"/>
      <c r="Y8" s="6"/>
      <c r="Z8" s="237" t="s">
        <v>39</v>
      </c>
      <c r="AA8" s="237"/>
      <c r="AB8" s="6"/>
      <c r="AC8" s="237" t="s">
        <v>42</v>
      </c>
      <c r="AD8" s="237"/>
      <c r="AE8" s="6"/>
      <c r="AF8" s="237" t="s">
        <v>44</v>
      </c>
      <c r="AG8" s="237"/>
      <c r="AH8" s="6"/>
      <c r="AI8" s="237" t="s">
        <v>44</v>
      </c>
      <c r="AJ8" s="237"/>
      <c r="AK8" s="6"/>
      <c r="AL8" s="237" t="s">
        <v>48</v>
      </c>
      <c r="AM8" s="237"/>
    </row>
    <row r="9" spans="1:39" ht="13.5" thickBot="1">
      <c r="A9" s="4" t="s">
        <v>113</v>
      </c>
      <c r="B9" s="39" t="s">
        <v>81</v>
      </c>
      <c r="C9" s="39" t="s">
        <v>82</v>
      </c>
      <c r="D9" s="39"/>
      <c r="E9" s="39" t="s">
        <v>81</v>
      </c>
      <c r="F9" s="39" t="s">
        <v>82</v>
      </c>
      <c r="G9" s="39"/>
      <c r="H9" s="39" t="s">
        <v>81</v>
      </c>
      <c r="I9" s="39" t="s">
        <v>82</v>
      </c>
      <c r="J9" s="39"/>
      <c r="K9" s="39" t="s">
        <v>81</v>
      </c>
      <c r="L9" s="39" t="s">
        <v>82</v>
      </c>
      <c r="M9" s="39"/>
      <c r="N9" s="39" t="s">
        <v>81</v>
      </c>
      <c r="O9" s="39" t="s">
        <v>82</v>
      </c>
      <c r="P9" s="39"/>
      <c r="Q9" s="39" t="s">
        <v>81</v>
      </c>
      <c r="R9" s="39" t="s">
        <v>82</v>
      </c>
      <c r="S9" s="39"/>
      <c r="T9" s="39" t="s">
        <v>81</v>
      </c>
      <c r="U9" s="39" t="s">
        <v>82</v>
      </c>
      <c r="V9" s="39"/>
      <c r="W9" s="39" t="s">
        <v>81</v>
      </c>
      <c r="X9" s="39" t="s">
        <v>82</v>
      </c>
      <c r="Y9" s="39"/>
      <c r="Z9" s="39" t="s">
        <v>81</v>
      </c>
      <c r="AA9" s="39" t="s">
        <v>82</v>
      </c>
      <c r="AB9" s="39"/>
      <c r="AC9" s="39" t="s">
        <v>81</v>
      </c>
      <c r="AD9" s="39" t="s">
        <v>82</v>
      </c>
      <c r="AE9" s="39"/>
      <c r="AF9" s="39" t="s">
        <v>81</v>
      </c>
      <c r="AG9" s="39" t="s">
        <v>82</v>
      </c>
      <c r="AH9" s="39"/>
      <c r="AI9" s="39" t="s">
        <v>81</v>
      </c>
      <c r="AJ9" s="39" t="s">
        <v>82</v>
      </c>
      <c r="AK9" s="39"/>
      <c r="AL9" s="39" t="s">
        <v>81</v>
      </c>
      <c r="AM9" s="39" t="s">
        <v>82</v>
      </c>
    </row>
    <row r="10" spans="1:39" s="21" customFormat="1" ht="12.75">
      <c r="A10" s="75" t="s">
        <v>76</v>
      </c>
      <c r="B10" s="40">
        <f>+E10+H10+K10+N10+Q10+T10+W10+Z10+AC10+AF10+AI10+AL10</f>
        <v>13286.806209313629</v>
      </c>
      <c r="C10" s="78"/>
      <c r="D10" s="12"/>
      <c r="E10" s="12">
        <f>'Tbl 10'!C9/Tbl11!E9</f>
        <v>388.469326233064</v>
      </c>
      <c r="F10" s="11"/>
      <c r="G10" s="12"/>
      <c r="H10" s="12">
        <f>'Tbl 10'!D9/Tbl11!E9</f>
        <v>933.7142528389511</v>
      </c>
      <c r="I10" s="11"/>
      <c r="J10" s="12"/>
      <c r="K10" s="12">
        <f>'Tbl 10'!E9/Tbl11!E9</f>
        <v>5194.578161834854</v>
      </c>
      <c r="L10" s="11"/>
      <c r="M10" s="12"/>
      <c r="N10" s="12">
        <f>'Tbl 10'!F9/Tbl11!E9</f>
        <v>253.4697894239554</v>
      </c>
      <c r="O10" s="11"/>
      <c r="P10" s="12"/>
      <c r="Q10" s="12">
        <f>'Tbl 10'!G9/Tbl11!E9</f>
        <v>238.16309272613123</v>
      </c>
      <c r="R10" s="11"/>
      <c r="S10" s="12"/>
      <c r="T10" s="12">
        <f>'Tbl 10'!H9/Tbl11!E9</f>
        <v>1561.2186663123916</v>
      </c>
      <c r="U10" s="11"/>
      <c r="V10" s="12"/>
      <c r="W10" s="12">
        <f>'Tbl 10'!I9/Tbl11!E9</f>
        <v>91.10191393253947</v>
      </c>
      <c r="X10" s="11"/>
      <c r="Y10" s="12"/>
      <c r="Z10" s="12">
        <f>'Tbl 10'!J9/Tbl11!E9</f>
        <v>74.52706111049574</v>
      </c>
      <c r="AA10" s="11"/>
      <c r="AB10" s="12"/>
      <c r="AC10" s="12">
        <f>'Tbl 10'!K9/Tbl11!E9</f>
        <v>670.6826027080186</v>
      </c>
      <c r="AD10" s="11"/>
      <c r="AE10" s="12"/>
      <c r="AF10" s="12">
        <f>'Tbl 10'!L9/Tbl11!E9</f>
        <v>899.255165158687</v>
      </c>
      <c r="AG10" s="11"/>
      <c r="AH10" s="12"/>
      <c r="AI10" s="12">
        <f>'Tbl 10'!M9/Tbl11!E9</f>
        <v>267.379171208236</v>
      </c>
      <c r="AJ10" s="11"/>
      <c r="AK10" s="12"/>
      <c r="AL10" s="12">
        <f>('Tbl 10'!N9-'Tbl 10'!O9)/Tbl11!E9</f>
        <v>2714.2470058263048</v>
      </c>
      <c r="AM10" s="11"/>
    </row>
    <row r="11" spans="2:42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3"/>
      <c r="AN11" s="3"/>
      <c r="AO11" s="3"/>
      <c r="AP11" s="3"/>
    </row>
    <row r="12" spans="1:52" ht="12.75">
      <c r="A12" s="3" t="s">
        <v>52</v>
      </c>
      <c r="B12" s="2">
        <f>+E12+H12+K12+N12+Q12+T12+W12+Z12+AC12+AF12+AI12+AL12</f>
        <v>13643.777034671088</v>
      </c>
      <c r="C12" s="35">
        <f>RANK(B12,B12:B39)</f>
        <v>7</v>
      </c>
      <c r="D12" s="35"/>
      <c r="E12" s="2">
        <f>'Tbl 10'!C11/Tbl11!E11</f>
        <v>250.26163992782955</v>
      </c>
      <c r="F12" s="35">
        <f>RANK(E12,E$12:E$39)</f>
        <v>19</v>
      </c>
      <c r="G12" s="35"/>
      <c r="H12" s="2">
        <f>'Tbl 10'!D11/Tbl11!E11</f>
        <v>912.581133271566</v>
      </c>
      <c r="I12" s="35">
        <f>RANK(H12,H$12:H$39)</f>
        <v>11</v>
      </c>
      <c r="J12" s="35"/>
      <c r="K12" s="2">
        <f>'Tbl 10'!E11/Tbl11!E11</f>
        <v>5468.673772370409</v>
      </c>
      <c r="L12" s="35">
        <f>RANK(K12,K$12:K$39)</f>
        <v>6</v>
      </c>
      <c r="M12" s="35"/>
      <c r="N12" s="2">
        <f>'Tbl 10'!F11/Tbl11!E11</f>
        <v>308.58514897352137</v>
      </c>
      <c r="O12" s="35">
        <f>RANK(N12,N$12:N$39)</f>
        <v>7</v>
      </c>
      <c r="P12" s="35"/>
      <c r="Q12" s="2">
        <f>'Tbl 10'!G11/Tbl11!E11</f>
        <v>156.00866411469258</v>
      </c>
      <c r="R12" s="35">
        <f>RANK(Q12,Q$12:Q$39)</f>
        <v>8</v>
      </c>
      <c r="S12" s="35"/>
      <c r="T12" s="2">
        <f>'Tbl 10'!H11/Tbl11!E11</f>
        <v>1739.820646608475</v>
      </c>
      <c r="U12" s="35">
        <f>RANK(T12,T$12:T$39)</f>
        <v>4</v>
      </c>
      <c r="V12" s="35"/>
      <c r="W12" s="2">
        <f>'Tbl 10'!I11/Tbl11!E11</f>
        <v>96.84058004583801</v>
      </c>
      <c r="X12" s="32">
        <f>RANK(W12,W$12:W$39)</f>
        <v>8</v>
      </c>
      <c r="Y12" s="32"/>
      <c r="Z12" s="2">
        <f>'Tbl 10'!J11/Tbl11!E11</f>
        <v>80.42298483444675</v>
      </c>
      <c r="AA12" s="32">
        <f>RANK(Z12,Z$12:Z$39)</f>
        <v>18</v>
      </c>
      <c r="AB12" s="32"/>
      <c r="AC12" s="2">
        <f>'Tbl 10'!K11/Tbl11!E11</f>
        <v>733.7526344662799</v>
      </c>
      <c r="AD12" s="32">
        <f>RANK(AC12,AC$12:AC$39)</f>
        <v>14</v>
      </c>
      <c r="AE12" s="32"/>
      <c r="AF12" s="2">
        <f>'Tbl 10'!L11/Tbl11!E11</f>
        <v>1043.250927731994</v>
      </c>
      <c r="AG12" s="32">
        <f>RANK(AF12,AF$12:AF$39)</f>
        <v>3</v>
      </c>
      <c r="AH12" s="32"/>
      <c r="AI12" s="2">
        <f>'Tbl 10'!M11/Tbl11!E11</f>
        <v>217.89795069976105</v>
      </c>
      <c r="AJ12" s="3">
        <f>RANK(AI12,AI$12:AI$39)</f>
        <v>18</v>
      </c>
      <c r="AK12" s="3"/>
      <c r="AL12" s="2">
        <f>('Tbl 10'!N11-'Tbl 10'!O11)/Tbl11!E11</f>
        <v>2635.6809516262742</v>
      </c>
      <c r="AM12" s="3">
        <f>RANK(AL12,AL$12:AL$39)</f>
        <v>7</v>
      </c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2.75">
      <c r="A13" s="3" t="s">
        <v>53</v>
      </c>
      <c r="B13" s="2">
        <f>+E13+H13+K13+N13+Q13+T13+W13+Z13+AC13+AF13+AI13+AL13</f>
        <v>12358.681463058676</v>
      </c>
      <c r="C13" s="35">
        <f>RANK(B13,B$12:B40)</f>
        <v>13</v>
      </c>
      <c r="D13" s="35"/>
      <c r="E13" s="2">
        <f>'Tbl 10'!C12/Tbl11!E12</f>
        <v>380.0596232560389</v>
      </c>
      <c r="F13" s="35">
        <f aca="true" t="shared" si="0" ref="F13:F39">RANK(E13,E$12:E$39)</f>
        <v>6</v>
      </c>
      <c r="G13" s="35"/>
      <c r="H13" s="2">
        <f>'Tbl 10'!D12/Tbl11!E12</f>
        <v>838.8665085026084</v>
      </c>
      <c r="I13" s="35">
        <f aca="true" t="shared" si="1" ref="I13:I39">RANK(H13,H$12:H$39)</f>
        <v>17</v>
      </c>
      <c r="J13" s="35"/>
      <c r="K13" s="2">
        <f>'Tbl 10'!E12/Tbl11!E12</f>
        <v>4997.4326521026815</v>
      </c>
      <c r="L13" s="35">
        <f aca="true" t="shared" si="2" ref="L13:L39">RANK(K13,K$12:K$39)</f>
        <v>13</v>
      </c>
      <c r="M13" s="35"/>
      <c r="N13" s="2">
        <f>'Tbl 10'!F12/Tbl11!E12</f>
        <v>347.39066076660987</v>
      </c>
      <c r="O13" s="35">
        <f aca="true" t="shared" si="3" ref="O13:O39">RANK(N13,N$12:N$39)</f>
        <v>3</v>
      </c>
      <c r="P13" s="35"/>
      <c r="Q13" s="2">
        <f>'Tbl 10'!G12/Tbl11!E12</f>
        <v>202.98887216944377</v>
      </c>
      <c r="R13" s="35">
        <f aca="true" t="shared" si="4" ref="R13:R39">RANK(Q13,Q$12:Q$39)</f>
        <v>6</v>
      </c>
      <c r="S13" s="35"/>
      <c r="T13" s="2">
        <f>'Tbl 10'!H12/Tbl11!E12</f>
        <v>1404.5477568000313</v>
      </c>
      <c r="U13" s="35">
        <f aca="true" t="shared" si="5" ref="U13:U39">RANK(T13,T$12:T$39)</f>
        <v>11</v>
      </c>
      <c r="V13" s="35"/>
      <c r="W13" s="2">
        <f>'Tbl 10'!I12/Tbl11!E12</f>
        <v>79.17122221654769</v>
      </c>
      <c r="X13" s="32">
        <f aca="true" t="shared" si="6" ref="X13:X39">RANK(W13,W$12:W$39)</f>
        <v>12</v>
      </c>
      <c r="Y13" s="3"/>
      <c r="Z13" s="2">
        <f>'Tbl 10'!J12/Tbl11!E12</f>
        <v>0</v>
      </c>
      <c r="AA13" s="32">
        <f aca="true" t="shared" si="7" ref="AA13:AA39">RANK(Z13,Z$12:Z$39)</f>
        <v>23</v>
      </c>
      <c r="AB13" s="3"/>
      <c r="AC13" s="2">
        <f>'Tbl 10'!K12/Tbl11!E12</f>
        <v>621.2646957918</v>
      </c>
      <c r="AD13" s="32">
        <f aca="true" t="shared" si="8" ref="AD13:AD39">RANK(AC13,AC$12:AC$39)</f>
        <v>18</v>
      </c>
      <c r="AE13" s="32"/>
      <c r="AF13" s="2">
        <f>'Tbl 10'!L12/Tbl11!E12</f>
        <v>877.3543987054001</v>
      </c>
      <c r="AG13" s="32">
        <f aca="true" t="shared" si="9" ref="AG13:AG39">RANK(AF13,AF$12:AF$39)</f>
        <v>13</v>
      </c>
      <c r="AH13" s="32"/>
      <c r="AI13" s="2">
        <f>'Tbl 10'!M12/Tbl11!E12</f>
        <v>170.81893261672673</v>
      </c>
      <c r="AJ13" s="3">
        <f aca="true" t="shared" si="10" ref="AJ13:AJ39">RANK(AI13,AI$12:AI$39)</f>
        <v>22</v>
      </c>
      <c r="AK13" s="3"/>
      <c r="AL13" s="2">
        <f>('Tbl 10'!N12-'Tbl 10'!O12)/Tbl11!E12</f>
        <v>2438.7861401307878</v>
      </c>
      <c r="AM13" s="3">
        <f aca="true" t="shared" si="11" ref="AM13:AM39">RANK(AL13,AL$12:AL$39)</f>
        <v>12</v>
      </c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12.75">
      <c r="A14" s="3" t="s">
        <v>75</v>
      </c>
      <c r="B14" s="2">
        <f>+E14+H14+K14+N14+Q14+T14+W14+Z14+AC14+AF14+AI14+AL14</f>
        <v>15843.281329182708</v>
      </c>
      <c r="C14" s="35">
        <f>RANK(B14,B$12:B41)</f>
        <v>1</v>
      </c>
      <c r="D14" s="35"/>
      <c r="E14" s="2">
        <f>'Tbl 10'!C13/Tbl11!E13</f>
        <v>835.5635428625195</v>
      </c>
      <c r="F14" s="35">
        <f t="shared" si="0"/>
        <v>1</v>
      </c>
      <c r="G14" s="35"/>
      <c r="H14" s="2">
        <f>'Tbl 10'!D13/Tbl11!E13</f>
        <v>1230.2475236834302</v>
      </c>
      <c r="I14" s="35">
        <f t="shared" si="1"/>
        <v>2</v>
      </c>
      <c r="J14" s="35"/>
      <c r="K14" s="2">
        <f>'Tbl 10'!E13/Tbl11!E13</f>
        <v>5166.530543065866</v>
      </c>
      <c r="L14" s="35">
        <f t="shared" si="2"/>
        <v>9</v>
      </c>
      <c r="M14" s="35"/>
      <c r="N14" s="2">
        <f>'Tbl 10'!F13/Tbl11!E13</f>
        <v>298.8475141850805</v>
      </c>
      <c r="O14" s="35">
        <f t="shared" si="3"/>
        <v>9</v>
      </c>
      <c r="P14" s="35"/>
      <c r="Q14" s="2">
        <f>'Tbl 10'!G13/Tbl11!E13</f>
        <v>993.5389289970822</v>
      </c>
      <c r="R14" s="35">
        <f t="shared" si="4"/>
        <v>1</v>
      </c>
      <c r="S14" s="35"/>
      <c r="T14" s="2">
        <f>'Tbl 10'!H13/Tbl11!E13</f>
        <v>2291.141716808059</v>
      </c>
      <c r="U14" s="35">
        <f t="shared" si="5"/>
        <v>1</v>
      </c>
      <c r="V14" s="35"/>
      <c r="W14" s="2">
        <f>'Tbl 10'!I13/Tbl11!E13</f>
        <v>195.09009171879597</v>
      </c>
      <c r="X14" s="32">
        <f t="shared" si="6"/>
        <v>2</v>
      </c>
      <c r="Y14" s="32"/>
      <c r="Z14" s="2">
        <f>'Tbl 10'!J13/Tbl11!E13</f>
        <v>0.486026091061663</v>
      </c>
      <c r="AA14" s="32">
        <f t="shared" si="7"/>
        <v>21</v>
      </c>
      <c r="AB14" s="32"/>
      <c r="AC14" s="2">
        <f>'Tbl 10'!K13/Tbl11!E13</f>
        <v>532.1018433840321</v>
      </c>
      <c r="AD14" s="32">
        <f t="shared" si="8"/>
        <v>20</v>
      </c>
      <c r="AE14" s="32"/>
      <c r="AF14" s="2">
        <f>'Tbl 10'!L13/Tbl11!E13</f>
        <v>999.8063732244908</v>
      </c>
      <c r="AG14" s="32">
        <f t="shared" si="9"/>
        <v>6</v>
      </c>
      <c r="AH14" s="32"/>
      <c r="AI14" s="2">
        <f>'Tbl 10'!M13/Tbl11!E13</f>
        <v>280.57409957383777</v>
      </c>
      <c r="AJ14" s="3">
        <f t="shared" si="10"/>
        <v>9</v>
      </c>
      <c r="AK14" s="3"/>
      <c r="AL14" s="2">
        <f>('Tbl 10'!N13-'Tbl 10'!O13)/Tbl11!E13</f>
        <v>3019.3531255884527</v>
      </c>
      <c r="AM14" s="3">
        <f t="shared" si="11"/>
        <v>2</v>
      </c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12.75">
      <c r="A15" s="3" t="s">
        <v>54</v>
      </c>
      <c r="B15" s="2">
        <f>+E15+H15+K15+N15+Q15+T15+W15+Z15+AC15+AF15+AI15+AL15</f>
        <v>12846.48433919475</v>
      </c>
      <c r="C15" s="35">
        <f>RANK(B15,B$12:B42)</f>
        <v>10</v>
      </c>
      <c r="D15" s="35"/>
      <c r="E15" s="2">
        <f>'Tbl 10'!C14/Tbl11!E14</f>
        <v>427.931682751132</v>
      </c>
      <c r="F15" s="35">
        <f t="shared" si="0"/>
        <v>4</v>
      </c>
      <c r="G15" s="35"/>
      <c r="H15" s="2">
        <f>'Tbl 10'!D14/Tbl11!E14</f>
        <v>887.0317444219594</v>
      </c>
      <c r="I15" s="35">
        <f t="shared" si="1"/>
        <v>14</v>
      </c>
      <c r="J15" s="35"/>
      <c r="K15" s="2">
        <f>'Tbl 10'!E14/Tbl11!E14</f>
        <v>4817.739910481184</v>
      </c>
      <c r="L15" s="35">
        <f t="shared" si="2"/>
        <v>18</v>
      </c>
      <c r="M15" s="35"/>
      <c r="N15" s="2">
        <f>'Tbl 10'!F14/Tbl11!E14</f>
        <v>305.31461702520096</v>
      </c>
      <c r="O15" s="35">
        <f t="shared" si="3"/>
        <v>8</v>
      </c>
      <c r="P15" s="35"/>
      <c r="Q15" s="2">
        <f>'Tbl 10'!G14/Tbl11!E14</f>
        <v>123.69036703754021</v>
      </c>
      <c r="R15" s="35">
        <f t="shared" si="4"/>
        <v>14</v>
      </c>
      <c r="S15" s="35"/>
      <c r="T15" s="2">
        <f>'Tbl 10'!H14/Tbl11!E14</f>
        <v>1542.2446356511418</v>
      </c>
      <c r="U15" s="35">
        <f t="shared" si="5"/>
        <v>6</v>
      </c>
      <c r="V15" s="35"/>
      <c r="W15" s="2">
        <f>'Tbl 10'!I14/Tbl11!E14</f>
        <v>94.7490219692581</v>
      </c>
      <c r="X15" s="32">
        <f t="shared" si="6"/>
        <v>9</v>
      </c>
      <c r="Y15" s="32"/>
      <c r="Z15" s="2">
        <f>'Tbl 10'!J14/Tbl11!E14</f>
        <v>146.83775636646084</v>
      </c>
      <c r="AA15" s="32">
        <f t="shared" si="7"/>
        <v>1</v>
      </c>
      <c r="AB15" s="3"/>
      <c r="AC15" s="2">
        <f>'Tbl 10'!K14/Tbl11!E14</f>
        <v>526.5778470282921</v>
      </c>
      <c r="AD15" s="32">
        <f t="shared" si="8"/>
        <v>21</v>
      </c>
      <c r="AE15" s="3"/>
      <c r="AF15" s="2">
        <f>'Tbl 10'!L14/Tbl11!E14</f>
        <v>901.5827806944852</v>
      </c>
      <c r="AG15" s="32">
        <f t="shared" si="9"/>
        <v>11</v>
      </c>
      <c r="AH15" s="32"/>
      <c r="AI15" s="2">
        <f>'Tbl 10'!M14/Tbl11!E14</f>
        <v>286.21378007881606</v>
      </c>
      <c r="AJ15" s="3">
        <f t="shared" si="10"/>
        <v>7</v>
      </c>
      <c r="AK15" s="3"/>
      <c r="AL15" s="2">
        <f>('Tbl 10'!N14-'Tbl 10'!O14)/Tbl11!E14</f>
        <v>2786.570195689277</v>
      </c>
      <c r="AM15" s="3">
        <f t="shared" si="11"/>
        <v>4</v>
      </c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12.75">
      <c r="A16" s="3" t="s">
        <v>55</v>
      </c>
      <c r="B16" s="2">
        <f>+E16+H16+K16+N16+Q16+T16+W16+Z16+AC16+AF16+AI16+AL16</f>
        <v>12329.06825207038</v>
      </c>
      <c r="C16" s="35">
        <f>RANK(B16,B$12:B43)</f>
        <v>14</v>
      </c>
      <c r="D16" s="35"/>
      <c r="E16" s="2">
        <f>'Tbl 10'!C15/Tbl11!E15</f>
        <v>307.3563835678506</v>
      </c>
      <c r="F16" s="35">
        <f t="shared" si="0"/>
        <v>11</v>
      </c>
      <c r="G16" s="35"/>
      <c r="H16" s="2">
        <f>'Tbl 10'!D15/Tbl11!E15</f>
        <v>735.8871145568506</v>
      </c>
      <c r="I16" s="35">
        <f t="shared" si="1"/>
        <v>21</v>
      </c>
      <c r="J16" s="35"/>
      <c r="K16" s="2">
        <f>'Tbl 10'!E15/Tbl11!E15</f>
        <v>5331.137194477308</v>
      </c>
      <c r="L16" s="35">
        <f t="shared" si="2"/>
        <v>8</v>
      </c>
      <c r="M16" s="35"/>
      <c r="N16" s="2">
        <f>'Tbl 10'!F15/Tbl11!E15</f>
        <v>146.4599869106653</v>
      </c>
      <c r="O16" s="35">
        <f t="shared" si="3"/>
        <v>24</v>
      </c>
      <c r="P16" s="35"/>
      <c r="Q16" s="2">
        <f>'Tbl 10'!G15/Tbl11!E15</f>
        <v>64.61746671029779</v>
      </c>
      <c r="R16" s="35">
        <f t="shared" si="4"/>
        <v>21</v>
      </c>
      <c r="S16" s="35"/>
      <c r="T16" s="2">
        <f>'Tbl 10'!H15/Tbl11!E15</f>
        <v>1484.249008860473</v>
      </c>
      <c r="U16" s="35">
        <f t="shared" si="5"/>
        <v>10</v>
      </c>
      <c r="V16" s="35"/>
      <c r="W16" s="2">
        <f>'Tbl 10'!I15/Tbl11!E15</f>
        <v>70.81907581745413</v>
      </c>
      <c r="X16" s="32">
        <f t="shared" si="6"/>
        <v>15</v>
      </c>
      <c r="Y16" s="32"/>
      <c r="Z16" s="2">
        <f>'Tbl 10'!J15/Tbl11!E15</f>
        <v>80.5061186346817</v>
      </c>
      <c r="AA16" s="32">
        <f t="shared" si="7"/>
        <v>17</v>
      </c>
      <c r="AB16" s="32"/>
      <c r="AC16" s="2">
        <f>'Tbl 10'!K15/Tbl11!E15</f>
        <v>796.1683773000731</v>
      </c>
      <c r="AD16" s="32">
        <f t="shared" si="8"/>
        <v>10</v>
      </c>
      <c r="AE16" s="32"/>
      <c r="AF16" s="2">
        <f>'Tbl 10'!L15/Tbl11!E15</f>
        <v>1040.1459007727742</v>
      </c>
      <c r="AG16" s="32">
        <f t="shared" si="9"/>
        <v>4</v>
      </c>
      <c r="AH16" s="32"/>
      <c r="AI16" s="2">
        <f>'Tbl 10'!M15/Tbl11!E15</f>
        <v>198.41683301029528</v>
      </c>
      <c r="AJ16" s="3">
        <f t="shared" si="10"/>
        <v>20</v>
      </c>
      <c r="AK16" s="3"/>
      <c r="AL16" s="2">
        <f>('Tbl 10'!N15-'Tbl 10'!O15)/Tbl11!E15</f>
        <v>2073.304791451658</v>
      </c>
      <c r="AM16" s="3">
        <f t="shared" si="11"/>
        <v>23</v>
      </c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3:39" ht="12.75">
      <c r="C17" s="35"/>
      <c r="F17" s="35"/>
      <c r="I17" s="35"/>
      <c r="L17" s="35"/>
      <c r="O17" s="35"/>
      <c r="Q17" s="2"/>
      <c r="R17" s="35"/>
      <c r="T17" s="2"/>
      <c r="U17" s="35"/>
      <c r="W17" s="2"/>
      <c r="X17" s="32"/>
      <c r="Z17" s="2"/>
      <c r="AA17" s="32"/>
      <c r="AC17" s="2"/>
      <c r="AD17" s="32"/>
      <c r="AF17" s="2"/>
      <c r="AG17" s="32"/>
      <c r="AI17" s="2"/>
      <c r="AJ17" s="3"/>
      <c r="AL17" s="2"/>
      <c r="AM17" s="3"/>
    </row>
    <row r="18" spans="1:52" ht="12.75">
      <c r="A18" s="3" t="s">
        <v>56</v>
      </c>
      <c r="B18" s="2">
        <f>+E18+H18+K18+N18+Q18+T18+W18+Z18+AC18+AF18+AI18+AL18</f>
        <v>11641.94714058737</v>
      </c>
      <c r="C18" s="35">
        <f>RANK(B18,B$12:B45)</f>
        <v>22</v>
      </c>
      <c r="D18" s="35"/>
      <c r="E18" s="2">
        <f>'Tbl 10'!C17/Tbl11!E17</f>
        <v>306.0361855845233</v>
      </c>
      <c r="F18" s="35">
        <f t="shared" si="0"/>
        <v>12</v>
      </c>
      <c r="G18" s="35"/>
      <c r="H18" s="2">
        <f>'Tbl 10'!D17/Tbl11!E17</f>
        <v>822.1136470376625</v>
      </c>
      <c r="I18" s="35">
        <f t="shared" si="1"/>
        <v>20</v>
      </c>
      <c r="J18" s="35"/>
      <c r="K18" s="2">
        <f>'Tbl 10'!E17/Tbl11!E17</f>
        <v>5026.072235268254</v>
      </c>
      <c r="L18" s="35">
        <f t="shared" si="2"/>
        <v>12</v>
      </c>
      <c r="M18" s="35"/>
      <c r="N18" s="2">
        <f>'Tbl 10'!F17/Tbl11!E17</f>
        <v>167.12246659938248</v>
      </c>
      <c r="O18" s="35">
        <f t="shared" si="3"/>
        <v>20</v>
      </c>
      <c r="P18" s="35"/>
      <c r="Q18" s="2">
        <f>'Tbl 10'!G17/Tbl11!E17</f>
        <v>206.22061495108574</v>
      </c>
      <c r="R18" s="35">
        <f t="shared" si="4"/>
        <v>5</v>
      </c>
      <c r="S18" s="35"/>
      <c r="T18" s="2">
        <f>'Tbl 10'!H17/Tbl11!E17</f>
        <v>1066.4729467488735</v>
      </c>
      <c r="U18" s="35">
        <f t="shared" si="5"/>
        <v>22</v>
      </c>
      <c r="V18" s="35"/>
      <c r="W18" s="2">
        <f>'Tbl 10'!I17/Tbl11!E17</f>
        <v>118.94474433663426</v>
      </c>
      <c r="X18" s="32">
        <f t="shared" si="6"/>
        <v>6</v>
      </c>
      <c r="Y18" s="32"/>
      <c r="Z18" s="2">
        <f>'Tbl 10'!J17/Tbl11!E17</f>
        <v>112.25140447473345</v>
      </c>
      <c r="AA18" s="32">
        <f t="shared" si="7"/>
        <v>10</v>
      </c>
      <c r="AB18" s="3"/>
      <c r="AC18" s="2">
        <f>'Tbl 10'!K17/Tbl11!E17</f>
        <v>735.9142885693445</v>
      </c>
      <c r="AD18" s="32">
        <f t="shared" si="8"/>
        <v>13</v>
      </c>
      <c r="AE18" s="32"/>
      <c r="AF18" s="2">
        <f>'Tbl 10'!L17/Tbl11!E17</f>
        <v>712.8347126597585</v>
      </c>
      <c r="AG18" s="32">
        <f t="shared" si="9"/>
        <v>24</v>
      </c>
      <c r="AH18" s="32"/>
      <c r="AI18" s="2">
        <f>'Tbl 10'!M17/Tbl11!E17</f>
        <v>146.22262548339714</v>
      </c>
      <c r="AJ18" s="3">
        <f t="shared" si="10"/>
        <v>24</v>
      </c>
      <c r="AK18" s="3"/>
      <c r="AL18" s="2">
        <f>('Tbl 10'!N17-'Tbl 10'!O17)/Tbl11!E17</f>
        <v>2221.741268873723</v>
      </c>
      <c r="AM18" s="3">
        <f t="shared" si="11"/>
        <v>20</v>
      </c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ht="12.75">
      <c r="A19" s="3" t="s">
        <v>57</v>
      </c>
      <c r="B19" s="2">
        <f>+E19+H19+K19+N19+Q19+T19+W19+Z19+AC19+AF19+AI19+AL19</f>
        <v>11838.28551079303</v>
      </c>
      <c r="C19" s="35">
        <f>RANK(B19,B$12:B46)</f>
        <v>17</v>
      </c>
      <c r="D19" s="35"/>
      <c r="E19" s="2">
        <f>'Tbl 10'!C18/Tbl11!E18</f>
        <v>196.71018661741508</v>
      </c>
      <c r="F19" s="35">
        <f t="shared" si="0"/>
        <v>24</v>
      </c>
      <c r="G19" s="35"/>
      <c r="H19" s="2">
        <f>'Tbl 10'!D18/Tbl11!E18</f>
        <v>895.2097902958945</v>
      </c>
      <c r="I19" s="35">
        <f t="shared" si="1"/>
        <v>13</v>
      </c>
      <c r="J19" s="35"/>
      <c r="K19" s="2">
        <f>'Tbl 10'!E18/Tbl11!E18</f>
        <v>4750.192326753626</v>
      </c>
      <c r="L19" s="35">
        <f t="shared" si="2"/>
        <v>23</v>
      </c>
      <c r="M19" s="35"/>
      <c r="N19" s="2">
        <f>'Tbl 10'!F18/Tbl11!E18</f>
        <v>297.0208241948516</v>
      </c>
      <c r="O19" s="35">
        <f t="shared" si="3"/>
        <v>10</v>
      </c>
      <c r="P19" s="35"/>
      <c r="Q19" s="2">
        <f>'Tbl 10'!G18/Tbl11!E18</f>
        <v>69.61104813574974</v>
      </c>
      <c r="R19" s="35">
        <f t="shared" si="4"/>
        <v>20</v>
      </c>
      <c r="S19" s="35"/>
      <c r="T19" s="2">
        <f>'Tbl 10'!H18/Tbl11!E18</f>
        <v>1170.9844638116126</v>
      </c>
      <c r="U19" s="35">
        <f t="shared" si="5"/>
        <v>19</v>
      </c>
      <c r="V19" s="35"/>
      <c r="W19" s="2">
        <f>'Tbl 10'!I18/Tbl11!E18</f>
        <v>50.172922005463846</v>
      </c>
      <c r="X19" s="32">
        <f t="shared" si="6"/>
        <v>21</v>
      </c>
      <c r="Y19" s="32"/>
      <c r="Z19" s="2">
        <f>'Tbl 10'!J18/Tbl11!E18</f>
        <v>118.49202624187156</v>
      </c>
      <c r="AA19" s="32">
        <f t="shared" si="7"/>
        <v>8</v>
      </c>
      <c r="AB19" s="3"/>
      <c r="AC19" s="2">
        <f>'Tbl 10'!K18/Tbl11!E18</f>
        <v>781.3889587902574</v>
      </c>
      <c r="AD19" s="32">
        <f t="shared" si="8"/>
        <v>11</v>
      </c>
      <c r="AE19" s="3"/>
      <c r="AF19" s="2">
        <f>'Tbl 10'!L18/Tbl11!E18</f>
        <v>960.1574281426758</v>
      </c>
      <c r="AG19" s="32">
        <f t="shared" si="9"/>
        <v>7</v>
      </c>
      <c r="AH19" s="32"/>
      <c r="AI19" s="2">
        <f>'Tbl 10'!M18/Tbl11!E18</f>
        <v>221.93730039632155</v>
      </c>
      <c r="AJ19" s="3">
        <f t="shared" si="10"/>
        <v>17</v>
      </c>
      <c r="AK19" s="3"/>
      <c r="AL19" s="2">
        <f>('Tbl 10'!N18-'Tbl 10'!O18)/Tbl11!E18</f>
        <v>2326.408235407288</v>
      </c>
      <c r="AM19" s="3">
        <f t="shared" si="11"/>
        <v>14</v>
      </c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ht="12.75">
      <c r="A20" s="3" t="s">
        <v>58</v>
      </c>
      <c r="B20" s="2">
        <f>+E20+H20+K20+N20+Q20+T20+W20+Z20+AC20+AF20+AI20+AL20</f>
        <v>11975.082048004246</v>
      </c>
      <c r="C20" s="35">
        <f>RANK(B20,B$12:B47)</f>
        <v>16</v>
      </c>
      <c r="D20" s="35"/>
      <c r="E20" s="2">
        <f>'Tbl 10'!C19/Tbl11!E19</f>
        <v>292.68109029436823</v>
      </c>
      <c r="F20" s="35">
        <f t="shared" si="0"/>
        <v>14</v>
      </c>
      <c r="G20" s="35"/>
      <c r="H20" s="2">
        <f>'Tbl 10'!D19/Tbl11!E19</f>
        <v>972.6360157592521</v>
      </c>
      <c r="I20" s="35">
        <f t="shared" si="1"/>
        <v>8</v>
      </c>
      <c r="J20" s="35"/>
      <c r="K20" s="2">
        <f>'Tbl 10'!E19/Tbl11!E19</f>
        <v>4836.630703298544</v>
      </c>
      <c r="L20" s="35">
        <f t="shared" si="2"/>
        <v>17</v>
      </c>
      <c r="M20" s="35"/>
      <c r="N20" s="2">
        <f>'Tbl 10'!F19/Tbl11!E19</f>
        <v>158.34699554326107</v>
      </c>
      <c r="O20" s="35">
        <f t="shared" si="3"/>
        <v>23</v>
      </c>
      <c r="P20" s="35"/>
      <c r="Q20" s="2">
        <f>'Tbl 10'!G19/Tbl11!E19</f>
        <v>127.2132542576526</v>
      </c>
      <c r="R20" s="35">
        <f t="shared" si="4"/>
        <v>13</v>
      </c>
      <c r="S20" s="35"/>
      <c r="T20" s="2">
        <f>'Tbl 10'!H19/Tbl11!E19</f>
        <v>1522.8089847297317</v>
      </c>
      <c r="U20" s="35">
        <f t="shared" si="5"/>
        <v>8</v>
      </c>
      <c r="V20" s="35"/>
      <c r="W20" s="2">
        <f>'Tbl 10'!I19/Tbl11!E19</f>
        <v>66.54538958045181</v>
      </c>
      <c r="X20" s="32">
        <f t="shared" si="6"/>
        <v>17</v>
      </c>
      <c r="Y20" s="32"/>
      <c r="Z20" s="2">
        <f>'Tbl 10'!J19/Tbl11!E19</f>
        <v>108.06455705044917</v>
      </c>
      <c r="AA20" s="32">
        <f t="shared" si="7"/>
        <v>12</v>
      </c>
      <c r="AB20" s="32"/>
      <c r="AC20" s="2">
        <f>'Tbl 10'!K19/Tbl11!E19</f>
        <v>639.7565286334994</v>
      </c>
      <c r="AD20" s="32">
        <f t="shared" si="8"/>
        <v>16</v>
      </c>
      <c r="AE20" s="32"/>
      <c r="AF20" s="2">
        <f>'Tbl 10'!L19/Tbl11!E19</f>
        <v>803.7174846668621</v>
      </c>
      <c r="AG20" s="32">
        <f t="shared" si="9"/>
        <v>20</v>
      </c>
      <c r="AH20" s="32"/>
      <c r="AI20" s="2">
        <f>'Tbl 10'!M19/Tbl11!E19</f>
        <v>249.24961579837097</v>
      </c>
      <c r="AJ20" s="3">
        <f t="shared" si="10"/>
        <v>12</v>
      </c>
      <c r="AK20" s="3"/>
      <c r="AL20" s="2">
        <f>('Tbl 10'!N19-'Tbl 10'!O19)/Tbl11!E19</f>
        <v>2197.4314283918015</v>
      </c>
      <c r="AM20" s="3">
        <f t="shared" si="11"/>
        <v>22</v>
      </c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ht="12.75">
      <c r="A21" s="3" t="s">
        <v>59</v>
      </c>
      <c r="B21" s="2">
        <f>+E21+H21+K21+N21+Q21+T21+W21+Z21+AC21+AF21+AI21+AL21</f>
        <v>11826.13295642126</v>
      </c>
      <c r="C21" s="35">
        <f>RANK(B21,B$12:B48)</f>
        <v>18</v>
      </c>
      <c r="D21" s="35"/>
      <c r="E21" s="2">
        <f>'Tbl 10'!C20/Tbl11!E20</f>
        <v>328.54905656142665</v>
      </c>
      <c r="F21" s="35">
        <f t="shared" si="0"/>
        <v>7</v>
      </c>
      <c r="G21" s="35"/>
      <c r="H21" s="2">
        <f>'Tbl 10'!D20/Tbl11!E20</f>
        <v>831.43585978813</v>
      </c>
      <c r="I21" s="35">
        <f t="shared" si="1"/>
        <v>19</v>
      </c>
      <c r="J21" s="35"/>
      <c r="K21" s="2">
        <f>'Tbl 10'!E20/Tbl11!E20</f>
        <v>4917.944806888673</v>
      </c>
      <c r="L21" s="35">
        <f t="shared" si="2"/>
        <v>15</v>
      </c>
      <c r="M21" s="35"/>
      <c r="N21" s="2">
        <f>'Tbl 10'!F20/Tbl11!E20</f>
        <v>163.11630224351734</v>
      </c>
      <c r="O21" s="35">
        <f t="shared" si="3"/>
        <v>21</v>
      </c>
      <c r="P21" s="35"/>
      <c r="Q21" s="2">
        <f>'Tbl 10'!G20/Tbl11!E20</f>
        <v>81.81075151459865</v>
      </c>
      <c r="R21" s="35">
        <f t="shared" si="4"/>
        <v>19</v>
      </c>
      <c r="S21" s="35"/>
      <c r="T21" s="2">
        <f>'Tbl 10'!H20/Tbl11!E20</f>
        <v>1194.958654932147</v>
      </c>
      <c r="U21" s="35">
        <f t="shared" si="5"/>
        <v>16</v>
      </c>
      <c r="V21" s="35"/>
      <c r="W21" s="2">
        <f>'Tbl 10'!I20/Tbl11!E20</f>
        <v>123.70503553370054</v>
      </c>
      <c r="X21" s="32">
        <f t="shared" si="6"/>
        <v>5</v>
      </c>
      <c r="Y21" s="32"/>
      <c r="Z21" s="2">
        <f>'Tbl 10'!J20/Tbl11!E20</f>
        <v>104.48650747452983</v>
      </c>
      <c r="AA21" s="32">
        <f t="shared" si="7"/>
        <v>14</v>
      </c>
      <c r="AB21" s="3"/>
      <c r="AC21" s="2">
        <f>'Tbl 10'!K20/Tbl11!E20</f>
        <v>929.4626916778163</v>
      </c>
      <c r="AD21" s="32">
        <f t="shared" si="8"/>
        <v>5</v>
      </c>
      <c r="AE21" s="3"/>
      <c r="AF21" s="2">
        <f>'Tbl 10'!L20/Tbl11!E20</f>
        <v>946.6093863848298</v>
      </c>
      <c r="AG21" s="32">
        <f t="shared" si="9"/>
        <v>8</v>
      </c>
      <c r="AH21" s="32"/>
      <c r="AI21" s="2">
        <f>'Tbl 10'!M20/Tbl11!E20</f>
        <v>241.21177712666451</v>
      </c>
      <c r="AJ21" s="3">
        <f t="shared" si="10"/>
        <v>13</v>
      </c>
      <c r="AK21" s="3"/>
      <c r="AL21" s="2">
        <f>('Tbl 10'!N20-'Tbl 10'!O20)/Tbl11!E20</f>
        <v>1962.8421262952277</v>
      </c>
      <c r="AM21" s="3">
        <f t="shared" si="11"/>
        <v>24</v>
      </c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12.75">
      <c r="A22" s="3" t="s">
        <v>60</v>
      </c>
      <c r="B22" s="2">
        <f>+E22+H22+K22+N22+Q22+T22+W22+Z22+AC22+AF22+AI22+AL22</f>
        <v>12444.009241493299</v>
      </c>
      <c r="C22" s="35">
        <f>RANK(B22,B$12:B49)</f>
        <v>11</v>
      </c>
      <c r="D22" s="35"/>
      <c r="E22" s="2">
        <f>'Tbl 10'!C21/Tbl11!E21</f>
        <v>318.8932557220366</v>
      </c>
      <c r="F22" s="35">
        <f t="shared" si="0"/>
        <v>8</v>
      </c>
      <c r="G22" s="35"/>
      <c r="H22" s="2">
        <f>'Tbl 10'!D21/Tbl11!E21</f>
        <v>1101.1441557974922</v>
      </c>
      <c r="I22" s="35">
        <f t="shared" si="1"/>
        <v>3</v>
      </c>
      <c r="J22" s="35"/>
      <c r="K22" s="2">
        <f>'Tbl 10'!E21/Tbl11!E21</f>
        <v>5081.190672271928</v>
      </c>
      <c r="L22" s="35">
        <f t="shared" si="2"/>
        <v>11</v>
      </c>
      <c r="M22" s="35"/>
      <c r="N22" s="2">
        <f>'Tbl 10'!F21/Tbl11!E21</f>
        <v>256.3072018013486</v>
      </c>
      <c r="O22" s="35">
        <f t="shared" si="3"/>
        <v>12</v>
      </c>
      <c r="P22" s="35"/>
      <c r="Q22" s="2">
        <f>'Tbl 10'!G21/Tbl11!E21</f>
        <v>219.51828776065062</v>
      </c>
      <c r="R22" s="35">
        <f t="shared" si="4"/>
        <v>3</v>
      </c>
      <c r="S22" s="35"/>
      <c r="T22" s="2">
        <f>'Tbl 10'!H21/Tbl11!E21</f>
        <v>1178.714924604458</v>
      </c>
      <c r="U22" s="35">
        <f t="shared" si="5"/>
        <v>18</v>
      </c>
      <c r="V22" s="35"/>
      <c r="W22" s="2">
        <f>'Tbl 10'!I21/Tbl11!E21</f>
        <v>90.97935635322723</v>
      </c>
      <c r="X22" s="32">
        <f t="shared" si="6"/>
        <v>10</v>
      </c>
      <c r="Y22" s="3"/>
      <c r="Z22" s="2">
        <f>'Tbl 10'!J21/Tbl11!E21</f>
        <v>105.0559927179524</v>
      </c>
      <c r="AA22" s="32">
        <f t="shared" si="7"/>
        <v>13</v>
      </c>
      <c r="AB22" s="32"/>
      <c r="AC22" s="2">
        <f>'Tbl 10'!K21/Tbl11!E21</f>
        <v>770.8678739535051</v>
      </c>
      <c r="AD22" s="32">
        <f t="shared" si="8"/>
        <v>12</v>
      </c>
      <c r="AE22" s="32"/>
      <c r="AF22" s="2">
        <f>'Tbl 10'!L21/Tbl11!E21</f>
        <v>873.0048698693305</v>
      </c>
      <c r="AG22" s="32">
        <f t="shared" si="9"/>
        <v>14</v>
      </c>
      <c r="AH22" s="32"/>
      <c r="AI22" s="2">
        <f>'Tbl 10'!M21/Tbl11!E21</f>
        <v>234.71537015079107</v>
      </c>
      <c r="AJ22" s="3">
        <f t="shared" si="10"/>
        <v>14</v>
      </c>
      <c r="AK22" s="3"/>
      <c r="AL22" s="2">
        <f>('Tbl 10'!N21-'Tbl 10'!O21)/Tbl11!E21</f>
        <v>2213.61728049058</v>
      </c>
      <c r="AM22" s="3">
        <f t="shared" si="11"/>
        <v>21</v>
      </c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2:52" ht="12.75">
      <c r="B23" s="2"/>
      <c r="C23" s="35"/>
      <c r="D23" s="35"/>
      <c r="E23" s="2"/>
      <c r="F23" s="35"/>
      <c r="G23" s="35"/>
      <c r="H23" s="2"/>
      <c r="I23" s="35"/>
      <c r="J23" s="35"/>
      <c r="K23" s="2"/>
      <c r="L23" s="35"/>
      <c r="M23" s="35"/>
      <c r="N23" s="2"/>
      <c r="O23" s="35"/>
      <c r="P23" s="35"/>
      <c r="Q23" s="2"/>
      <c r="R23" s="35"/>
      <c r="S23" s="35"/>
      <c r="T23" s="2"/>
      <c r="U23" s="35"/>
      <c r="V23" s="35"/>
      <c r="W23" s="2"/>
      <c r="X23" s="32"/>
      <c r="Y23" s="3"/>
      <c r="Z23" s="2"/>
      <c r="AA23" s="32"/>
      <c r="AB23" s="32"/>
      <c r="AC23" s="2"/>
      <c r="AD23" s="32"/>
      <c r="AE23" s="32"/>
      <c r="AF23" s="2"/>
      <c r="AG23" s="32"/>
      <c r="AH23" s="32"/>
      <c r="AI23" s="2"/>
      <c r="AJ23" s="3"/>
      <c r="AK23" s="3"/>
      <c r="AL23" s="2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12.75">
      <c r="A24" s="3" t="s">
        <v>61</v>
      </c>
      <c r="B24" s="2">
        <f>+E24+H24+K24+N24+Q24+T24+W24+Z24+AC24+AF24+AI24+AL24</f>
        <v>11726.225470112784</v>
      </c>
      <c r="C24" s="35">
        <f>RANK(B24,B$12:B51)</f>
        <v>19</v>
      </c>
      <c r="D24" s="35"/>
      <c r="E24" s="2">
        <f>'Tbl 10'!C23/Tbl11!E23</f>
        <v>238.49019081479113</v>
      </c>
      <c r="F24" s="35">
        <f t="shared" si="0"/>
        <v>21</v>
      </c>
      <c r="G24" s="35"/>
      <c r="H24" s="2">
        <f>'Tbl 10'!D23/Tbl11!E23</f>
        <v>832.5825544947337</v>
      </c>
      <c r="I24" s="35">
        <f t="shared" si="1"/>
        <v>18</v>
      </c>
      <c r="J24" s="35"/>
      <c r="K24" s="2">
        <f>'Tbl 10'!E23/Tbl11!E23</f>
        <v>4989.184438407969</v>
      </c>
      <c r="L24" s="35">
        <f t="shared" si="2"/>
        <v>14</v>
      </c>
      <c r="M24" s="35"/>
      <c r="N24" s="2">
        <f>'Tbl 10'!F23/Tbl11!E23</f>
        <v>315.9621598157099</v>
      </c>
      <c r="O24" s="35">
        <f t="shared" si="3"/>
        <v>5</v>
      </c>
      <c r="P24" s="35"/>
      <c r="Q24" s="2">
        <f>'Tbl 10'!G23/Tbl11!E23</f>
        <v>46.69328939133677</v>
      </c>
      <c r="R24" s="35">
        <f t="shared" si="4"/>
        <v>24</v>
      </c>
      <c r="S24" s="35"/>
      <c r="T24" s="2">
        <f>'Tbl 10'!H23/Tbl11!E23</f>
        <v>1183.6126624855192</v>
      </c>
      <c r="U24" s="35">
        <f t="shared" si="5"/>
        <v>17</v>
      </c>
      <c r="V24" s="35"/>
      <c r="W24" s="2">
        <f>'Tbl 10'!I23/Tbl11!E23</f>
        <v>61.789607584654924</v>
      </c>
      <c r="X24" s="32">
        <f t="shared" si="6"/>
        <v>19</v>
      </c>
      <c r="Y24" s="3"/>
      <c r="Z24" s="2">
        <f>'Tbl 10'!J23/Tbl11!E23</f>
        <v>130.14655348273612</v>
      </c>
      <c r="AA24" s="32">
        <f t="shared" si="7"/>
        <v>3</v>
      </c>
      <c r="AB24" s="3"/>
      <c r="AC24" s="2">
        <f>'Tbl 10'!K23/Tbl11!E23</f>
        <v>454.36560327034977</v>
      </c>
      <c r="AD24" s="32">
        <f t="shared" si="8"/>
        <v>24</v>
      </c>
      <c r="AE24" s="32"/>
      <c r="AF24" s="2">
        <f>'Tbl 10'!L23/Tbl11!E23</f>
        <v>945.9665521511606</v>
      </c>
      <c r="AG24" s="32">
        <f t="shared" si="9"/>
        <v>9</v>
      </c>
      <c r="AH24" s="32"/>
      <c r="AI24" s="2">
        <f>'Tbl 10'!M23/Tbl11!E23</f>
        <v>290.06800596545895</v>
      </c>
      <c r="AJ24" s="3">
        <f t="shared" si="10"/>
        <v>6</v>
      </c>
      <c r="AK24" s="3"/>
      <c r="AL24" s="2">
        <f>('Tbl 10'!N23-'Tbl 10'!O23)/Tbl11!E23</f>
        <v>2237.363852248365</v>
      </c>
      <c r="AM24" s="3">
        <f t="shared" si="11"/>
        <v>19</v>
      </c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ht="12.75">
      <c r="A25" s="3" t="s">
        <v>62</v>
      </c>
      <c r="B25" s="2">
        <f>+E25+H25+K25+N25+Q25+T25+W25+Z25+AC25+AF25+AI25+AL25</f>
        <v>12900.71799319299</v>
      </c>
      <c r="C25" s="35">
        <f>RANK(B25,B$12:B52)</f>
        <v>9</v>
      </c>
      <c r="D25" s="35"/>
      <c r="E25" s="2">
        <f>'Tbl 10'!C24/Tbl11!E24</f>
        <v>398.25481154670365</v>
      </c>
      <c r="F25" s="35">
        <f t="shared" si="0"/>
        <v>5</v>
      </c>
      <c r="G25" s="35"/>
      <c r="H25" s="2">
        <f>'Tbl 10'!D24/Tbl11!E24</f>
        <v>662.3594176225891</v>
      </c>
      <c r="I25" s="35">
        <f t="shared" si="1"/>
        <v>24</v>
      </c>
      <c r="J25" s="35"/>
      <c r="K25" s="2">
        <f>'Tbl 10'!E24/Tbl11!E24</f>
        <v>5422.0988781041215</v>
      </c>
      <c r="L25" s="35">
        <f t="shared" si="2"/>
        <v>7</v>
      </c>
      <c r="M25" s="35"/>
      <c r="N25" s="2">
        <f>'Tbl 10'!F24/Tbl11!E24</f>
        <v>159.24813815706543</v>
      </c>
      <c r="O25" s="35">
        <f t="shared" si="3"/>
        <v>22</v>
      </c>
      <c r="P25" s="35"/>
      <c r="Q25" s="2">
        <f>'Tbl 10'!G24/Tbl11!E24</f>
        <v>113.05748644901048</v>
      </c>
      <c r="R25" s="35">
        <f t="shared" si="4"/>
        <v>15</v>
      </c>
      <c r="S25" s="35"/>
      <c r="T25" s="2">
        <f>'Tbl 10'!H24/Tbl11!E24</f>
        <v>1024.677110802975</v>
      </c>
      <c r="U25" s="35">
        <f t="shared" si="5"/>
        <v>24</v>
      </c>
      <c r="V25" s="35"/>
      <c r="W25" s="2">
        <f>'Tbl 10'!I24/Tbl11!E24</f>
        <v>170.95161225261566</v>
      </c>
      <c r="X25" s="32">
        <f t="shared" si="6"/>
        <v>3</v>
      </c>
      <c r="Y25" s="32"/>
      <c r="Z25" s="2">
        <f>'Tbl 10'!J24/Tbl11!E24</f>
        <v>120.24482541283248</v>
      </c>
      <c r="AA25" s="32">
        <f t="shared" si="7"/>
        <v>7</v>
      </c>
      <c r="AB25" s="3"/>
      <c r="AC25" s="2">
        <f>'Tbl 10'!K24/Tbl11!E24</f>
        <v>1014.0061010966847</v>
      </c>
      <c r="AD25" s="32">
        <f t="shared" si="8"/>
        <v>3</v>
      </c>
      <c r="AE25" s="32"/>
      <c r="AF25" s="2">
        <f>'Tbl 10'!L24/Tbl11!E24</f>
        <v>1024.3492449262574</v>
      </c>
      <c r="AG25" s="32">
        <f t="shared" si="9"/>
        <v>5</v>
      </c>
      <c r="AH25" s="32"/>
      <c r="AI25" s="2">
        <f>'Tbl 10'!M24/Tbl11!E24</f>
        <v>249.3250674398084</v>
      </c>
      <c r="AJ25" s="3">
        <f t="shared" si="10"/>
        <v>11</v>
      </c>
      <c r="AK25" s="3"/>
      <c r="AL25" s="2">
        <f>('Tbl 10'!N24-'Tbl 10'!O24)/Tbl11!E24</f>
        <v>2542.145299382327</v>
      </c>
      <c r="AM25" s="3">
        <f t="shared" si="11"/>
        <v>10</v>
      </c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12.75">
      <c r="A26" s="3" t="s">
        <v>63</v>
      </c>
      <c r="B26" s="2">
        <f>+E26+H26+K26+N26+Q26+T26+W26+Z26+AC26+AF26+AI26+AL26</f>
        <v>12210.762076343963</v>
      </c>
      <c r="C26" s="35">
        <f>RANK(B26,B$12:B53)</f>
        <v>15</v>
      </c>
      <c r="D26" s="35"/>
      <c r="E26" s="2">
        <f>'Tbl 10'!C25/Tbl11!E25</f>
        <v>304.1645173460367</v>
      </c>
      <c r="F26" s="35">
        <f t="shared" si="0"/>
        <v>13</v>
      </c>
      <c r="G26" s="35"/>
      <c r="H26" s="2">
        <f>'Tbl 10'!D25/Tbl11!E25</f>
        <v>717.7438713110463</v>
      </c>
      <c r="I26" s="35">
        <f t="shared" si="1"/>
        <v>22</v>
      </c>
      <c r="J26" s="35"/>
      <c r="K26" s="2">
        <f>'Tbl 10'!E25/Tbl11!E25</f>
        <v>4789.154108316302</v>
      </c>
      <c r="L26" s="35">
        <f t="shared" si="2"/>
        <v>21</v>
      </c>
      <c r="M26" s="35"/>
      <c r="N26" s="2">
        <f>'Tbl 10'!F25/Tbl11!E25</f>
        <v>238.6941370902805</v>
      </c>
      <c r="O26" s="35">
        <f t="shared" si="3"/>
        <v>15</v>
      </c>
      <c r="P26" s="35"/>
      <c r="Q26" s="2">
        <f>'Tbl 10'!G25/Tbl11!E25</f>
        <v>91.87700249449578</v>
      </c>
      <c r="R26" s="35">
        <f t="shared" si="4"/>
        <v>17</v>
      </c>
      <c r="S26" s="35"/>
      <c r="T26" s="2">
        <f>'Tbl 10'!H25/Tbl11!E25</f>
        <v>1248.031912934777</v>
      </c>
      <c r="U26" s="35">
        <f t="shared" si="5"/>
        <v>14</v>
      </c>
      <c r="V26" s="35"/>
      <c r="W26" s="2">
        <f>'Tbl 10'!I25/Tbl11!E25</f>
        <v>45.24050824647646</v>
      </c>
      <c r="X26" s="32">
        <f t="shared" si="6"/>
        <v>24</v>
      </c>
      <c r="Y26" s="32"/>
      <c r="Z26" s="2">
        <f>'Tbl 10'!J25/Tbl11!E25</f>
        <v>89.37913435928623</v>
      </c>
      <c r="AA26" s="32">
        <f t="shared" si="7"/>
        <v>15</v>
      </c>
      <c r="AB26" s="3"/>
      <c r="AC26" s="2">
        <f>'Tbl 10'!K25/Tbl11!E25</f>
        <v>832.7678621101295</v>
      </c>
      <c r="AD26" s="32">
        <f t="shared" si="8"/>
        <v>8</v>
      </c>
      <c r="AE26" s="3"/>
      <c r="AF26" s="2">
        <f>'Tbl 10'!L25/Tbl11!E25</f>
        <v>803.9977397503252</v>
      </c>
      <c r="AG26" s="32">
        <f t="shared" si="9"/>
        <v>19</v>
      </c>
      <c r="AH26" s="32"/>
      <c r="AI26" s="2">
        <f>'Tbl 10'!M25/Tbl11!E25</f>
        <v>329.24696352855716</v>
      </c>
      <c r="AJ26" s="3">
        <f t="shared" si="10"/>
        <v>4</v>
      </c>
      <c r="AK26" s="3"/>
      <c r="AL26" s="2">
        <f>('Tbl 10'!N25-'Tbl 10'!O25)/Tbl11!E25</f>
        <v>2720.4643188562486</v>
      </c>
      <c r="AM26" s="3">
        <f t="shared" si="11"/>
        <v>5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ht="12.75">
      <c r="A27" s="3" t="s">
        <v>64</v>
      </c>
      <c r="B27" s="2">
        <f>+E27+H27+K27+N27+Q27+T27+W27+Z27+AC27+AF27+AI27+AL27</f>
        <v>14125.565489122022</v>
      </c>
      <c r="C27" s="35">
        <f>RANK(B27,B$12:B54)</f>
        <v>5</v>
      </c>
      <c r="D27" s="35"/>
      <c r="E27" s="2">
        <f>'Tbl 10'!C26/Tbl11!E26</f>
        <v>210.6426685875037</v>
      </c>
      <c r="F27" s="35">
        <f t="shared" si="0"/>
        <v>23</v>
      </c>
      <c r="G27" s="35"/>
      <c r="H27" s="2">
        <f>'Tbl 10'!D26/Tbl11!E26</f>
        <v>1053.5684779086544</v>
      </c>
      <c r="I27" s="35">
        <f t="shared" si="1"/>
        <v>5</v>
      </c>
      <c r="J27" s="35"/>
      <c r="K27" s="2">
        <f>'Tbl 10'!E26/Tbl11!E26</f>
        <v>5933.886577188134</v>
      </c>
      <c r="L27" s="35">
        <f t="shared" si="2"/>
        <v>3</v>
      </c>
      <c r="M27" s="35"/>
      <c r="N27" s="2">
        <f>'Tbl 10'!F26/Tbl11!E26</f>
        <v>371.5806252076837</v>
      </c>
      <c r="O27" s="35">
        <f t="shared" si="3"/>
        <v>2</v>
      </c>
      <c r="P27" s="35"/>
      <c r="Q27" s="2">
        <f>'Tbl 10'!G26/Tbl11!E26</f>
        <v>63.04414306383137</v>
      </c>
      <c r="R27" s="35">
        <f t="shared" si="4"/>
        <v>22</v>
      </c>
      <c r="S27" s="35"/>
      <c r="T27" s="2">
        <f>'Tbl 10'!H26/Tbl11!E26</f>
        <v>1821.1233680969065</v>
      </c>
      <c r="U27" s="35">
        <f t="shared" si="5"/>
        <v>2</v>
      </c>
      <c r="V27" s="35"/>
      <c r="W27" s="2">
        <f>'Tbl 10'!I26/Tbl11!E26</f>
        <v>56.78465958461211</v>
      </c>
      <c r="X27" s="32">
        <f t="shared" si="6"/>
        <v>20</v>
      </c>
      <c r="Y27" s="3"/>
      <c r="Z27" s="2">
        <f>'Tbl 10'!J26/Tbl11!E26</f>
        <v>121.8621249053169</v>
      </c>
      <c r="AA27" s="32">
        <f t="shared" si="7"/>
        <v>5</v>
      </c>
      <c r="AB27" s="3"/>
      <c r="AC27" s="2">
        <f>'Tbl 10'!K26/Tbl11!E26</f>
        <v>702.8241856222046</v>
      </c>
      <c r="AD27" s="32">
        <f t="shared" si="8"/>
        <v>15</v>
      </c>
      <c r="AE27" s="32"/>
      <c r="AF27" s="2">
        <f>'Tbl 10'!L26/Tbl11!E26</f>
        <v>783.7115359609999</v>
      </c>
      <c r="AG27" s="32">
        <f t="shared" si="9"/>
        <v>23</v>
      </c>
      <c r="AH27" s="32"/>
      <c r="AI27" s="2">
        <f>'Tbl 10'!M26/Tbl11!E26</f>
        <v>407.6306626681334</v>
      </c>
      <c r="AJ27" s="3">
        <f t="shared" si="10"/>
        <v>2</v>
      </c>
      <c r="AK27" s="3"/>
      <c r="AL27" s="2">
        <f>('Tbl 10'!N26-'Tbl 10'!O26)/Tbl11!E26</f>
        <v>2598.9064603280417</v>
      </c>
      <c r="AM27" s="3">
        <f t="shared" si="11"/>
        <v>9</v>
      </c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ht="12.75">
      <c r="A28" s="3" t="s">
        <v>65</v>
      </c>
      <c r="B28" s="2">
        <f>+E28+H28+K28+N28+Q28+T28+W28+Z28+AC28+AF28+AI28+AL28</f>
        <v>14503.145271715272</v>
      </c>
      <c r="C28" s="35">
        <f>RANK(B28,B$12:B55)</f>
        <v>4</v>
      </c>
      <c r="D28" s="35"/>
      <c r="E28" s="2">
        <f>'Tbl 10'!C27/Tbl11!E27</f>
        <v>643.4275702228805</v>
      </c>
      <c r="F28" s="35">
        <f t="shared" si="0"/>
        <v>2</v>
      </c>
      <c r="G28" s="35"/>
      <c r="H28" s="2">
        <f>'Tbl 10'!D27/Tbl11!E27</f>
        <v>1231.1521904098172</v>
      </c>
      <c r="I28" s="35">
        <f t="shared" si="1"/>
        <v>1</v>
      </c>
      <c r="J28" s="35"/>
      <c r="K28" s="2">
        <f>'Tbl 10'!E27/Tbl11!E27</f>
        <v>5750.294358899109</v>
      </c>
      <c r="L28" s="35">
        <f t="shared" si="2"/>
        <v>4</v>
      </c>
      <c r="M28" s="35"/>
      <c r="N28" s="2">
        <f>'Tbl 10'!F27/Tbl11!E27</f>
        <v>239.72934236891814</v>
      </c>
      <c r="O28" s="35">
        <f t="shared" si="3"/>
        <v>14</v>
      </c>
      <c r="P28" s="35"/>
      <c r="Q28" s="2">
        <f>'Tbl 10'!G27/Tbl11!E27</f>
        <v>149.7012029988409</v>
      </c>
      <c r="R28" s="35">
        <f t="shared" si="4"/>
        <v>11</v>
      </c>
      <c r="S28" s="35"/>
      <c r="T28" s="2">
        <f>'Tbl 10'!H27/Tbl11!E27</f>
        <v>1503.463792729236</v>
      </c>
      <c r="U28" s="35">
        <f t="shared" si="5"/>
        <v>9</v>
      </c>
      <c r="V28" s="35"/>
      <c r="W28" s="2">
        <f>'Tbl 10'!I27/Tbl11!E27</f>
        <v>106.33408596584198</v>
      </c>
      <c r="X28" s="32">
        <f t="shared" si="6"/>
        <v>7</v>
      </c>
      <c r="Y28" s="32"/>
      <c r="Z28" s="2">
        <f>'Tbl 10'!J27/Tbl11!E27</f>
        <v>1.3350729938003913</v>
      </c>
      <c r="AA28" s="32">
        <f t="shared" si="7"/>
        <v>20</v>
      </c>
      <c r="AB28" s="3"/>
      <c r="AC28" s="2">
        <f>'Tbl 10'!K27/Tbl11!E27</f>
        <v>1142.7773853445192</v>
      </c>
      <c r="AD28" s="32">
        <f t="shared" si="8"/>
        <v>1</v>
      </c>
      <c r="AE28" s="3"/>
      <c r="AF28" s="2">
        <f>'Tbl 10'!L27/Tbl11!E27</f>
        <v>1126.1878242946561</v>
      </c>
      <c r="AG28" s="32">
        <f t="shared" si="9"/>
        <v>2</v>
      </c>
      <c r="AH28" s="32"/>
      <c r="AI28" s="2">
        <f>'Tbl 10'!M27/Tbl11!E27</f>
        <v>328.789894190099</v>
      </c>
      <c r="AJ28" s="3">
        <f t="shared" si="10"/>
        <v>5</v>
      </c>
      <c r="AK28" s="3"/>
      <c r="AL28" s="2">
        <f>('Tbl 10'!N27-'Tbl 10'!O27)/Tbl11!E27</f>
        <v>2279.9525512975524</v>
      </c>
      <c r="AM28" s="3">
        <f t="shared" si="11"/>
        <v>17</v>
      </c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2:52" ht="12.75">
      <c r="B29" s="2"/>
      <c r="C29" s="35"/>
      <c r="D29" s="35"/>
      <c r="E29" s="2"/>
      <c r="F29" s="35"/>
      <c r="G29" s="35"/>
      <c r="H29" s="2"/>
      <c r="I29" s="35"/>
      <c r="J29" s="35"/>
      <c r="K29" s="2"/>
      <c r="L29" s="35"/>
      <c r="M29" s="35"/>
      <c r="N29" s="2"/>
      <c r="O29" s="35"/>
      <c r="P29" s="35"/>
      <c r="Q29" s="2"/>
      <c r="R29" s="35"/>
      <c r="S29" s="35"/>
      <c r="T29" s="2"/>
      <c r="U29" s="35"/>
      <c r="V29" s="35"/>
      <c r="W29" s="2"/>
      <c r="X29" s="32"/>
      <c r="Y29" s="32"/>
      <c r="Z29" s="2"/>
      <c r="AA29" s="32"/>
      <c r="AB29" s="3"/>
      <c r="AC29" s="2"/>
      <c r="AD29" s="32"/>
      <c r="AE29" s="3"/>
      <c r="AF29" s="2"/>
      <c r="AG29" s="32"/>
      <c r="AH29" s="32"/>
      <c r="AI29" s="2"/>
      <c r="AJ29" s="3"/>
      <c r="AK29" s="3"/>
      <c r="AL29" s="2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ht="12.75">
      <c r="A30" s="134" t="s">
        <v>147</v>
      </c>
      <c r="B30" s="2">
        <f>+E30+H30+K30+N30+Q30+T30+W30+Z30+AC30+AF30+AI30+AL30</f>
        <v>14542.91732072552</v>
      </c>
      <c r="C30" s="35">
        <f>RANK(B30,B$12:B57)</f>
        <v>3</v>
      </c>
      <c r="D30" s="35"/>
      <c r="E30" s="2">
        <f>'Tbl 10'!C29/Tbl11!E29</f>
        <v>273.1426559561417</v>
      </c>
      <c r="F30" s="35">
        <f t="shared" si="0"/>
        <v>15</v>
      </c>
      <c r="G30" s="35"/>
      <c r="H30" s="2">
        <f>'Tbl 10'!D29/Tbl11!E29</f>
        <v>993.0958674538231</v>
      </c>
      <c r="I30" s="35">
        <f t="shared" si="1"/>
        <v>7</v>
      </c>
      <c r="J30" s="35"/>
      <c r="K30" s="2">
        <f>'Tbl 10'!E29/Tbl11!E29</f>
        <v>6060.538509983118</v>
      </c>
      <c r="L30" s="35">
        <f t="shared" si="2"/>
        <v>2</v>
      </c>
      <c r="M30" s="35"/>
      <c r="N30" s="2">
        <f>'Tbl 10'!F29/Tbl11!E29</f>
        <v>173.29247536930146</v>
      </c>
      <c r="O30" s="35">
        <f t="shared" si="3"/>
        <v>18</v>
      </c>
      <c r="P30" s="35"/>
      <c r="Q30" s="2">
        <f>'Tbl 10'!G29/Tbl11!E29</f>
        <v>83.29330254895622</v>
      </c>
      <c r="R30" s="35">
        <f t="shared" si="4"/>
        <v>18</v>
      </c>
      <c r="S30" s="35"/>
      <c r="T30" s="2">
        <f>'Tbl 10'!H29/Tbl11!E29</f>
        <v>1743.8869006116602</v>
      </c>
      <c r="U30" s="35">
        <f t="shared" si="5"/>
        <v>3</v>
      </c>
      <c r="V30" s="35"/>
      <c r="W30" s="2">
        <f>'Tbl 10'!I29/Tbl11!E29</f>
        <v>78.48203931579833</v>
      </c>
      <c r="X30" s="32">
        <f t="shared" si="6"/>
        <v>13</v>
      </c>
      <c r="Y30" s="32"/>
      <c r="Z30" s="2">
        <f>'Tbl 10'!J29/Tbl11!E29</f>
        <v>0.11953297228703477</v>
      </c>
      <c r="AA30" s="32">
        <f t="shared" si="7"/>
        <v>22</v>
      </c>
      <c r="AB30" s="3"/>
      <c r="AC30" s="2">
        <f>'Tbl 10'!K29/Tbl11!E29</f>
        <v>631.1819948346927</v>
      </c>
      <c r="AD30" s="32">
        <f t="shared" si="8"/>
        <v>17</v>
      </c>
      <c r="AE30" s="3"/>
      <c r="AF30" s="2">
        <f>'Tbl 10'!L29/Tbl11!E29</f>
        <v>864.8181990646103</v>
      </c>
      <c r="AG30" s="32">
        <f t="shared" si="9"/>
        <v>16</v>
      </c>
      <c r="AH30" s="32"/>
      <c r="AI30" s="2">
        <f>'Tbl 10'!M29/Tbl11!E29</f>
        <v>234.56398863693147</v>
      </c>
      <c r="AJ30" s="3">
        <f t="shared" si="10"/>
        <v>15</v>
      </c>
      <c r="AK30" s="3"/>
      <c r="AL30" s="2">
        <f>('Tbl 10'!N29-'Tbl 10'!O29)/Tbl11!E29</f>
        <v>3406.5018539781995</v>
      </c>
      <c r="AM30" s="3">
        <f t="shared" si="11"/>
        <v>1</v>
      </c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ht="12.75">
      <c r="A31" s="3" t="s">
        <v>67</v>
      </c>
      <c r="B31" s="2">
        <f>+E31+H31+K31+N31+Q31+T31+W31+Z31+AC31+AF31+AI31+AL31</f>
        <v>13239.675518460152</v>
      </c>
      <c r="C31" s="35">
        <f>RANK(B31,B$12:B58)</f>
        <v>8</v>
      </c>
      <c r="D31" s="35"/>
      <c r="E31" s="2">
        <f>'Tbl 10'!C30/Tbl11!E30</f>
        <v>514.8336498876794</v>
      </c>
      <c r="F31" s="35">
        <f t="shared" si="0"/>
        <v>3</v>
      </c>
      <c r="G31" s="35"/>
      <c r="H31" s="2">
        <f>'Tbl 10'!D30/Tbl11!E30</f>
        <v>896.8664278164296</v>
      </c>
      <c r="I31" s="35">
        <f t="shared" si="1"/>
        <v>12</v>
      </c>
      <c r="J31" s="35"/>
      <c r="K31" s="2">
        <f>'Tbl 10'!E30/Tbl11!E30</f>
        <v>4790.5389467778605</v>
      </c>
      <c r="L31" s="35">
        <f t="shared" si="2"/>
        <v>20</v>
      </c>
      <c r="M31" s="35"/>
      <c r="N31" s="2">
        <f>'Tbl 10'!F30/Tbl11!E30</f>
        <v>171.91145623591146</v>
      </c>
      <c r="O31" s="35">
        <f t="shared" si="3"/>
        <v>19</v>
      </c>
      <c r="P31" s="35"/>
      <c r="Q31" s="2">
        <f>'Tbl 10'!G30/Tbl11!E30</f>
        <v>419.6790416849154</v>
      </c>
      <c r="R31" s="35">
        <f t="shared" si="4"/>
        <v>2</v>
      </c>
      <c r="S31" s="35"/>
      <c r="T31" s="2">
        <f>'Tbl 10'!H30/Tbl11!E30</f>
        <v>1536.7126583138022</v>
      </c>
      <c r="U31" s="35">
        <f t="shared" si="5"/>
        <v>7</v>
      </c>
      <c r="V31" s="35"/>
      <c r="W31" s="2">
        <f>'Tbl 10'!I30/Tbl11!E30</f>
        <v>85.23707514540007</v>
      </c>
      <c r="X31" s="32">
        <f t="shared" si="6"/>
        <v>11</v>
      </c>
      <c r="Y31" s="32"/>
      <c r="Z31" s="2">
        <f>'Tbl 10'!J30/Tbl11!E30</f>
        <v>124.24498306630126</v>
      </c>
      <c r="AA31" s="32">
        <f t="shared" si="7"/>
        <v>4</v>
      </c>
      <c r="AB31" s="32"/>
      <c r="AC31" s="2">
        <f>'Tbl 10'!K30/Tbl11!E30</f>
        <v>821.9658536442911</v>
      </c>
      <c r="AD31" s="32">
        <f t="shared" si="8"/>
        <v>9</v>
      </c>
      <c r="AE31" s="32"/>
      <c r="AF31" s="2">
        <f>'Tbl 10'!L30/Tbl11!E30</f>
        <v>921.2107326394927</v>
      </c>
      <c r="AG31" s="32">
        <f t="shared" si="9"/>
        <v>10</v>
      </c>
      <c r="AH31" s="32"/>
      <c r="AI31" s="2">
        <f>'Tbl 10'!M30/Tbl11!E30</f>
        <v>283.8289435162182</v>
      </c>
      <c r="AJ31" s="3">
        <f t="shared" si="10"/>
        <v>8</v>
      </c>
      <c r="AK31" s="3"/>
      <c r="AL31" s="2">
        <f>('Tbl 10'!N30-'Tbl 10'!O30)/Tbl11!E30</f>
        <v>2672.6457497318493</v>
      </c>
      <c r="AM31" s="3">
        <f t="shared" si="11"/>
        <v>6</v>
      </c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ht="12.75">
      <c r="A32" s="3" t="s">
        <v>68</v>
      </c>
      <c r="B32" s="2">
        <f>+E32+H32+K32+N32+Q32+T32+W32+Z32+AC32+AF32+AI32+AL32</f>
        <v>11649.397372287</v>
      </c>
      <c r="C32" s="35">
        <f>RANK(B32,B$12:B59)</f>
        <v>21</v>
      </c>
      <c r="D32" s="35"/>
      <c r="E32" s="2">
        <f>'Tbl 10'!C31/Tbl11!E31</f>
        <v>256.61534279194746</v>
      </c>
      <c r="F32" s="35">
        <f t="shared" si="0"/>
        <v>18</v>
      </c>
      <c r="G32" s="35"/>
      <c r="H32" s="2">
        <f>'Tbl 10'!D31/Tbl11!E31</f>
        <v>692.9979961888959</v>
      </c>
      <c r="I32" s="35">
        <f t="shared" si="1"/>
        <v>23</v>
      </c>
      <c r="J32" s="35"/>
      <c r="K32" s="2">
        <f>'Tbl 10'!E31/Tbl11!E31</f>
        <v>4837.878236626159</v>
      </c>
      <c r="L32" s="35">
        <f t="shared" si="2"/>
        <v>16</v>
      </c>
      <c r="M32" s="35"/>
      <c r="N32" s="2">
        <f>'Tbl 10'!F31/Tbl11!E31</f>
        <v>183.5251264466518</v>
      </c>
      <c r="O32" s="35">
        <f t="shared" si="3"/>
        <v>17</v>
      </c>
      <c r="P32" s="35"/>
      <c r="Q32" s="2">
        <f>'Tbl 10'!G31/Tbl11!E31</f>
        <v>100.92035926653126</v>
      </c>
      <c r="R32" s="35">
        <f t="shared" si="4"/>
        <v>16</v>
      </c>
      <c r="S32" s="35"/>
      <c r="T32" s="2">
        <f>'Tbl 10'!H31/Tbl11!E31</f>
        <v>1219.5820428483908</v>
      </c>
      <c r="U32" s="35">
        <f t="shared" si="5"/>
        <v>15</v>
      </c>
      <c r="V32" s="35"/>
      <c r="W32" s="2">
        <f>'Tbl 10'!I31/Tbl11!E31</f>
        <v>66.96196247750726</v>
      </c>
      <c r="X32" s="32">
        <f t="shared" si="6"/>
        <v>16</v>
      </c>
      <c r="Y32" s="3"/>
      <c r="Z32" s="2">
        <f>'Tbl 10'!J31/Tbl11!E31</f>
        <v>88.35412186850243</v>
      </c>
      <c r="AA32" s="32">
        <f t="shared" si="7"/>
        <v>16</v>
      </c>
      <c r="AB32" s="32"/>
      <c r="AC32" s="2">
        <f>'Tbl 10'!K31/Tbl11!E31</f>
        <v>875.9017307044753</v>
      </c>
      <c r="AD32" s="32">
        <f t="shared" si="8"/>
        <v>7</v>
      </c>
      <c r="AE32" s="32"/>
      <c r="AF32" s="2">
        <f>'Tbl 10'!L31/Tbl11!E31</f>
        <v>796.7913169343284</v>
      </c>
      <c r="AG32" s="32">
        <f t="shared" si="9"/>
        <v>22</v>
      </c>
      <c r="AH32" s="32"/>
      <c r="AI32" s="2">
        <f>'Tbl 10'!M31/Tbl11!E31</f>
        <v>213.3191209567319</v>
      </c>
      <c r="AJ32" s="3">
        <f t="shared" si="10"/>
        <v>19</v>
      </c>
      <c r="AK32" s="3"/>
      <c r="AL32" s="2">
        <f>('Tbl 10'!N31-'Tbl 10'!O31)/Tbl11!E31</f>
        <v>2316.550015176879</v>
      </c>
      <c r="AM32" s="3">
        <f t="shared" si="11"/>
        <v>15</v>
      </c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ht="12.75">
      <c r="A33" s="3" t="s">
        <v>69</v>
      </c>
      <c r="B33" s="2">
        <f>+E33+H33+K33+N33+Q33+T33+W33+Z33+AC33+AF33+AI33+AL33</f>
        <v>11613.035000957574</v>
      </c>
      <c r="C33" s="35">
        <f>RANK(B33,B$12:B60)</f>
        <v>23</v>
      </c>
      <c r="D33" s="35"/>
      <c r="E33" s="2">
        <f>'Tbl 10'!C32/Tbl11!E32</f>
        <v>222.08251712825955</v>
      </c>
      <c r="F33" s="35">
        <f t="shared" si="0"/>
        <v>22</v>
      </c>
      <c r="G33" s="35"/>
      <c r="H33" s="2">
        <f>'Tbl 10'!D32/Tbl11!E32</f>
        <v>953.8024310081734</v>
      </c>
      <c r="I33" s="35">
        <f t="shared" si="1"/>
        <v>10</v>
      </c>
      <c r="J33" s="35"/>
      <c r="K33" s="2">
        <f>'Tbl 10'!E32/Tbl11!E32</f>
        <v>4550.223862183149</v>
      </c>
      <c r="L33" s="35">
        <f t="shared" si="2"/>
        <v>24</v>
      </c>
      <c r="M33" s="35"/>
      <c r="N33" s="2">
        <f>'Tbl 10'!F32/Tbl11!E32</f>
        <v>206.88981818406472</v>
      </c>
      <c r="O33" s="35">
        <f t="shared" si="3"/>
        <v>16</v>
      </c>
      <c r="P33" s="35"/>
      <c r="Q33" s="2">
        <f>'Tbl 10'!G32/Tbl11!E32</f>
        <v>59.725633390376046</v>
      </c>
      <c r="R33" s="35">
        <f t="shared" si="4"/>
        <v>23</v>
      </c>
      <c r="S33" s="35"/>
      <c r="T33" s="2">
        <f>'Tbl 10'!H32/Tbl11!E32</f>
        <v>1157.8245967368268</v>
      </c>
      <c r="U33" s="35">
        <f t="shared" si="5"/>
        <v>20</v>
      </c>
      <c r="V33" s="35"/>
      <c r="W33" s="2">
        <f>'Tbl 10'!I32/Tbl11!E32</f>
        <v>64.15603551063528</v>
      </c>
      <c r="X33" s="32">
        <f t="shared" si="6"/>
        <v>18</v>
      </c>
      <c r="Y33" s="32"/>
      <c r="Z33" s="2">
        <f>'Tbl 10'!J32/Tbl11!E32</f>
        <v>114.06362322153372</v>
      </c>
      <c r="AA33" s="32">
        <f t="shared" si="7"/>
        <v>9</v>
      </c>
      <c r="AB33" s="3"/>
      <c r="AC33" s="2">
        <f>'Tbl 10'!K32/Tbl11!E32</f>
        <v>895.1221576973687</v>
      </c>
      <c r="AD33" s="32">
        <f t="shared" si="8"/>
        <v>6</v>
      </c>
      <c r="AE33" s="32"/>
      <c r="AF33" s="2">
        <f>'Tbl 10'!L32/Tbl11!E32</f>
        <v>867.7867922430142</v>
      </c>
      <c r="AG33" s="32">
        <f t="shared" si="9"/>
        <v>15</v>
      </c>
      <c r="AH33" s="32"/>
      <c r="AI33" s="2">
        <f>'Tbl 10'!M32/Tbl11!E32</f>
        <v>226.1916956513681</v>
      </c>
      <c r="AJ33" s="3">
        <f t="shared" si="10"/>
        <v>16</v>
      </c>
      <c r="AK33" s="3"/>
      <c r="AL33" s="2">
        <f>('Tbl 10'!N32-'Tbl 10'!O32)/Tbl11!E32</f>
        <v>2295.165838002805</v>
      </c>
      <c r="AM33" s="3">
        <f t="shared" si="11"/>
        <v>16</v>
      </c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ht="12.75">
      <c r="A34" s="3" t="s">
        <v>70</v>
      </c>
      <c r="B34" s="2">
        <f>+E34+H34+K34+N34+Q34+T34+W34+Z34+AC34+AF34+AI34+AL34</f>
        <v>13792.565172933477</v>
      </c>
      <c r="C34" s="35">
        <f>RANK(B34,B$12:B61)</f>
        <v>6</v>
      </c>
      <c r="D34" s="35"/>
      <c r="E34" s="2">
        <f>'Tbl 10'!C33/Tbl11!E33</f>
        <v>260.61642915736655</v>
      </c>
      <c r="F34" s="35">
        <f t="shared" si="0"/>
        <v>17</v>
      </c>
      <c r="G34" s="35"/>
      <c r="H34" s="2">
        <f>'Tbl 10'!D33/Tbl11!E33</f>
        <v>993.9124286995174</v>
      </c>
      <c r="I34" s="35">
        <f t="shared" si="1"/>
        <v>6</v>
      </c>
      <c r="J34" s="35"/>
      <c r="K34" s="2">
        <f>'Tbl 10'!E33/Tbl11!E33</f>
        <v>5675.7103760086975</v>
      </c>
      <c r="L34" s="35">
        <f t="shared" si="2"/>
        <v>5</v>
      </c>
      <c r="M34" s="35"/>
      <c r="N34" s="2">
        <f>'Tbl 10'!F33/Tbl11!E33</f>
        <v>243.46992121177433</v>
      </c>
      <c r="O34" s="35">
        <f t="shared" si="3"/>
        <v>13</v>
      </c>
      <c r="P34" s="35"/>
      <c r="Q34" s="2">
        <f>'Tbl 10'!G33/Tbl11!E33</f>
        <v>154.93104408706765</v>
      </c>
      <c r="R34" s="35">
        <f t="shared" si="4"/>
        <v>9</v>
      </c>
      <c r="S34" s="35"/>
      <c r="T34" s="2">
        <f>'Tbl 10'!H33/Tbl11!E33</f>
        <v>1274.9796943856236</v>
      </c>
      <c r="U34" s="35">
        <f t="shared" si="5"/>
        <v>13</v>
      </c>
      <c r="V34" s="35"/>
      <c r="W34" s="2">
        <f>'Tbl 10'!I33/Tbl11!E33</f>
        <v>219.6266277494801</v>
      </c>
      <c r="X34" s="32">
        <f t="shared" si="6"/>
        <v>1</v>
      </c>
      <c r="Y34" s="3"/>
      <c r="Z34" s="2">
        <f>'Tbl 10'!J33/Tbl11!E33</f>
        <v>121.43001201854288</v>
      </c>
      <c r="AA34" s="32">
        <f t="shared" si="7"/>
        <v>6</v>
      </c>
      <c r="AB34" s="32"/>
      <c r="AC34" s="2">
        <f>'Tbl 10'!K33/Tbl11!E33</f>
        <v>1041.740475781682</v>
      </c>
      <c r="AD34" s="32">
        <f t="shared" si="8"/>
        <v>2</v>
      </c>
      <c r="AE34" s="3"/>
      <c r="AF34" s="2">
        <f>'Tbl 10'!L33/Tbl11!E33</f>
        <v>825.540346057727</v>
      </c>
      <c r="AG34" s="32">
        <f t="shared" si="9"/>
        <v>17</v>
      </c>
      <c r="AH34" s="32"/>
      <c r="AI34" s="2">
        <f>'Tbl 10'!M33/Tbl11!E33</f>
        <v>363.14754955264306</v>
      </c>
      <c r="AJ34" s="3">
        <f t="shared" si="10"/>
        <v>3</v>
      </c>
      <c r="AK34" s="3"/>
      <c r="AL34" s="2">
        <f>('Tbl 10'!N33-'Tbl 10'!O33)/Tbl11!E33</f>
        <v>2617.460268223354</v>
      </c>
      <c r="AM34" s="3">
        <f t="shared" si="11"/>
        <v>8</v>
      </c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3:39" ht="12.75">
      <c r="C35" s="35"/>
      <c r="F35" s="35"/>
      <c r="I35" s="35"/>
      <c r="L35" s="35"/>
      <c r="O35" s="35"/>
      <c r="Q35" s="2"/>
      <c r="R35" s="35"/>
      <c r="T35" s="2"/>
      <c r="U35" s="35"/>
      <c r="W35" s="2"/>
      <c r="X35" s="32"/>
      <c r="Z35" s="2"/>
      <c r="AA35" s="32"/>
      <c r="AC35" s="2"/>
      <c r="AD35" s="32"/>
      <c r="AF35" s="2"/>
      <c r="AG35" s="32"/>
      <c r="AI35" s="2"/>
      <c r="AJ35" s="3"/>
      <c r="AL35" s="2"/>
      <c r="AM35" s="3"/>
    </row>
    <row r="36" spans="1:52" ht="12.75">
      <c r="A36" s="3" t="s">
        <v>71</v>
      </c>
      <c r="B36" s="2">
        <f>+E36+H36+K36+N36+Q36+T36+W36+Z36+AC36+AF36+AI36+AL36</f>
        <v>11516.292022626734</v>
      </c>
      <c r="C36" s="35">
        <f>RANK(B36,B$12:B63)</f>
        <v>24</v>
      </c>
      <c r="D36" s="35"/>
      <c r="E36" s="2">
        <f>'Tbl 10'!C35/Tbl11!E35</f>
        <v>270.66124205284405</v>
      </c>
      <c r="F36" s="35">
        <f t="shared" si="0"/>
        <v>16</v>
      </c>
      <c r="G36" s="35"/>
      <c r="H36" s="2">
        <f>'Tbl 10'!D35/Tbl11!E35</f>
        <v>963.1594918654965</v>
      </c>
      <c r="I36" s="35">
        <f t="shared" si="1"/>
        <v>9</v>
      </c>
      <c r="J36" s="35"/>
      <c r="K36" s="2">
        <f>'Tbl 10'!E35/Tbl11!E35</f>
        <v>4788.825438151184</v>
      </c>
      <c r="L36" s="35">
        <f t="shared" si="2"/>
        <v>22</v>
      </c>
      <c r="M36" s="35"/>
      <c r="N36" s="2">
        <f>'Tbl 10'!F35/Tbl11!E35</f>
        <v>312.54340658012427</v>
      </c>
      <c r="O36" s="35">
        <f t="shared" si="3"/>
        <v>6</v>
      </c>
      <c r="P36" s="35"/>
      <c r="Q36" s="2">
        <f>'Tbl 10'!G35/Tbl11!E35</f>
        <v>160.68995576183914</v>
      </c>
      <c r="R36" s="35">
        <f t="shared" si="4"/>
        <v>7</v>
      </c>
      <c r="S36" s="35"/>
      <c r="T36" s="2">
        <f>'Tbl 10'!H35/Tbl11!E35</f>
        <v>1049.0302850097905</v>
      </c>
      <c r="U36" s="35">
        <f t="shared" si="5"/>
        <v>23</v>
      </c>
      <c r="V36" s="35"/>
      <c r="W36" s="2">
        <f>'Tbl 10'!I35/Tbl11!E35</f>
        <v>48.51069451495153</v>
      </c>
      <c r="X36" s="32">
        <f t="shared" si="6"/>
        <v>23</v>
      </c>
      <c r="Y36" s="32"/>
      <c r="Z36" s="2">
        <f>'Tbl 10'!J35/Tbl11!E35</f>
        <v>0</v>
      </c>
      <c r="AA36" s="32">
        <f t="shared" si="7"/>
        <v>23</v>
      </c>
      <c r="AB36" s="32"/>
      <c r="AC36" s="2">
        <f>'Tbl 10'!K35/Tbl11!E35</f>
        <v>465.1110716271424</v>
      </c>
      <c r="AD36" s="32">
        <f t="shared" si="8"/>
        <v>22</v>
      </c>
      <c r="AE36" s="32"/>
      <c r="AF36" s="2">
        <f>'Tbl 10'!L35/Tbl11!E35</f>
        <v>804.0660284768052</v>
      </c>
      <c r="AG36" s="32">
        <f t="shared" si="9"/>
        <v>18</v>
      </c>
      <c r="AH36" s="32"/>
      <c r="AI36" s="2">
        <f>'Tbl 10'!M35/Tbl11!E35</f>
        <v>253.66576256436295</v>
      </c>
      <c r="AJ36" s="3">
        <f t="shared" si="10"/>
        <v>10</v>
      </c>
      <c r="AK36" s="3"/>
      <c r="AL36" s="2">
        <f>('Tbl 10'!N35-'Tbl 10'!O35)/Tbl11!E35</f>
        <v>2400.0286460221923</v>
      </c>
      <c r="AM36" s="3">
        <f t="shared" si="11"/>
        <v>13</v>
      </c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ht="12.75">
      <c r="A37" s="3" t="s">
        <v>72</v>
      </c>
      <c r="B37" s="2">
        <f>+E37+H37+K37+N37+Q37+T37+W37+Z37+AC37+AF37+AI37+AL37</f>
        <v>11675.195028854096</v>
      </c>
      <c r="C37" s="35">
        <f>RANK(B37,B$12:B64)</f>
        <v>20</v>
      </c>
      <c r="D37" s="35"/>
      <c r="E37" s="2">
        <f>'Tbl 10'!C36/Tbl11!E36</f>
        <v>314.01495156730726</v>
      </c>
      <c r="F37" s="35">
        <f t="shared" si="0"/>
        <v>9</v>
      </c>
      <c r="G37" s="35"/>
      <c r="H37" s="2">
        <f>'Tbl 10'!D36/Tbl11!E36</f>
        <v>871.3814606563627</v>
      </c>
      <c r="I37" s="35">
        <f t="shared" si="1"/>
        <v>16</v>
      </c>
      <c r="J37" s="35"/>
      <c r="K37" s="2">
        <f>'Tbl 10'!E36/Tbl11!E36</f>
        <v>4792.592756283899</v>
      </c>
      <c r="L37" s="35">
        <f t="shared" si="2"/>
        <v>19</v>
      </c>
      <c r="M37" s="35"/>
      <c r="N37" s="2">
        <f>'Tbl 10'!F36/Tbl11!E36</f>
        <v>325.38964349800597</v>
      </c>
      <c r="O37" s="35">
        <f t="shared" si="3"/>
        <v>4</v>
      </c>
      <c r="P37" s="35"/>
      <c r="Q37" s="2">
        <f>'Tbl 10'!G36/Tbl11!E36</f>
        <v>152.84392122171988</v>
      </c>
      <c r="R37" s="35">
        <f t="shared" si="4"/>
        <v>10</v>
      </c>
      <c r="S37" s="35"/>
      <c r="T37" s="2">
        <f>'Tbl 10'!H36/Tbl11!E36</f>
        <v>1067.8418241048619</v>
      </c>
      <c r="U37" s="35">
        <f t="shared" si="5"/>
        <v>21</v>
      </c>
      <c r="V37" s="35"/>
      <c r="W37" s="2">
        <f>'Tbl 10'!I36/Tbl11!E36</f>
        <v>77.9483960547903</v>
      </c>
      <c r="X37" s="32">
        <f t="shared" si="6"/>
        <v>14</v>
      </c>
      <c r="Y37" s="32"/>
      <c r="Z37" s="2">
        <f>'Tbl 10'!J36/Tbl11!E36</f>
        <v>22.41138643275471</v>
      </c>
      <c r="AA37" s="32">
        <f t="shared" si="7"/>
        <v>19</v>
      </c>
      <c r="AB37" s="32"/>
      <c r="AC37" s="2">
        <f>'Tbl 10'!K36/Tbl11!E36</f>
        <v>461.15086564149686</v>
      </c>
      <c r="AD37" s="32">
        <f t="shared" si="8"/>
        <v>23</v>
      </c>
      <c r="AE37" s="32"/>
      <c r="AF37" s="2">
        <f>'Tbl 10'!L36/Tbl11!E36</f>
        <v>890.4502598175901</v>
      </c>
      <c r="AG37" s="32">
        <f t="shared" si="9"/>
        <v>12</v>
      </c>
      <c r="AH37" s="32"/>
      <c r="AI37" s="2">
        <f>'Tbl 10'!M36/Tbl11!E36</f>
        <v>436.64848889371706</v>
      </c>
      <c r="AJ37" s="3">
        <f t="shared" si="10"/>
        <v>1</v>
      </c>
      <c r="AK37" s="3"/>
      <c r="AL37" s="2">
        <f>('Tbl 10'!N36-'Tbl 10'!O36)/Tbl11!E36</f>
        <v>2262.5210746815887</v>
      </c>
      <c r="AM37" s="3">
        <f t="shared" si="11"/>
        <v>18</v>
      </c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ht="12.75">
      <c r="A38" s="3" t="s">
        <v>73</v>
      </c>
      <c r="B38" s="2">
        <f>+E38+H38+K38+N38+Q38+T38+W38+Z38+AC38+AF38+AI38+AL38</f>
        <v>12366.469899616626</v>
      </c>
      <c r="C38" s="35">
        <f>RANK(B38,B$12:B65)</f>
        <v>12</v>
      </c>
      <c r="D38" s="35"/>
      <c r="E38" s="2">
        <f>'Tbl 10'!C37/Tbl11!E37</f>
        <v>313.4131251079604</v>
      </c>
      <c r="F38" s="35">
        <f t="shared" si="0"/>
        <v>10</v>
      </c>
      <c r="G38" s="35"/>
      <c r="H38" s="2">
        <f>'Tbl 10'!D37/Tbl11!E37</f>
        <v>872.3072052969857</v>
      </c>
      <c r="I38" s="35">
        <f t="shared" si="1"/>
        <v>15</v>
      </c>
      <c r="J38" s="35"/>
      <c r="K38" s="2">
        <f>'Tbl 10'!E37/Tbl11!E37</f>
        <v>5105.438577568266</v>
      </c>
      <c r="L38" s="35">
        <f t="shared" si="2"/>
        <v>10</v>
      </c>
      <c r="M38" s="35"/>
      <c r="N38" s="2">
        <f>'Tbl 10'!F37/Tbl11!E37</f>
        <v>282.4044164792206</v>
      </c>
      <c r="O38" s="35">
        <f t="shared" si="3"/>
        <v>11</v>
      </c>
      <c r="P38" s="35"/>
      <c r="Q38" s="2">
        <f>'Tbl 10'!G37/Tbl11!E37</f>
        <v>131.54565528130283</v>
      </c>
      <c r="R38" s="35">
        <f t="shared" si="4"/>
        <v>12</v>
      </c>
      <c r="S38" s="35"/>
      <c r="T38" s="2">
        <f>'Tbl 10'!H37/Tbl11!E37</f>
        <v>1302.3236324495583</v>
      </c>
      <c r="U38" s="35">
        <f t="shared" si="5"/>
        <v>12</v>
      </c>
      <c r="V38" s="35"/>
      <c r="W38" s="2">
        <f>'Tbl 10'!I37/Tbl11!E37</f>
        <v>159.45531904631363</v>
      </c>
      <c r="X38" s="32">
        <f t="shared" si="6"/>
        <v>4</v>
      </c>
      <c r="Y38" s="3"/>
      <c r="Z38" s="2">
        <f>'Tbl 10'!J37/Tbl11!E37</f>
        <v>112.21778559765787</v>
      </c>
      <c r="AA38" s="32">
        <f t="shared" si="7"/>
        <v>11</v>
      </c>
      <c r="AB38" s="32"/>
      <c r="AC38" s="2">
        <f>'Tbl 10'!K37/Tbl11!E37</f>
        <v>609.9314520584644</v>
      </c>
      <c r="AD38" s="32">
        <f t="shared" si="8"/>
        <v>19</v>
      </c>
      <c r="AE38" s="3"/>
      <c r="AF38" s="2">
        <f>'Tbl 10'!L37/Tbl11!E37</f>
        <v>802.3665381965162</v>
      </c>
      <c r="AG38" s="32">
        <f t="shared" si="9"/>
        <v>21</v>
      </c>
      <c r="AH38" s="32"/>
      <c r="AI38" s="2">
        <f>'Tbl 10'!M37/Tbl11!E37</f>
        <v>195.78817763718652</v>
      </c>
      <c r="AJ38" s="3">
        <f t="shared" si="10"/>
        <v>21</v>
      </c>
      <c r="AK38" s="3"/>
      <c r="AL38" s="2">
        <f>('Tbl 10'!N37-'Tbl 10'!O37)/Tbl11!E37</f>
        <v>2479.2780148971915</v>
      </c>
      <c r="AM38" s="3">
        <f t="shared" si="11"/>
        <v>11</v>
      </c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ht="12.75">
      <c r="A39" s="8" t="s">
        <v>74</v>
      </c>
      <c r="B39" s="9">
        <f>+E39+H39+K39+N39+Q39+T39+W39+Z39+AC39+AF39+AI39+AL39</f>
        <v>15789.688529609</v>
      </c>
      <c r="C39" s="36">
        <f>RANK(B39,B$12:B66)</f>
        <v>2</v>
      </c>
      <c r="D39" s="36"/>
      <c r="E39" s="9">
        <f>'Tbl 10'!C38/Tbl11!E38</f>
        <v>245.54994160342918</v>
      </c>
      <c r="F39" s="36">
        <f t="shared" si="0"/>
        <v>20</v>
      </c>
      <c r="G39" s="36"/>
      <c r="H39" s="9">
        <f>'Tbl 10'!D38/Tbl11!E38</f>
        <v>1082.9522566758592</v>
      </c>
      <c r="I39" s="36">
        <f t="shared" si="1"/>
        <v>4</v>
      </c>
      <c r="J39" s="36"/>
      <c r="K39" s="9">
        <f>'Tbl 10'!E38/Tbl11!E38</f>
        <v>6737.318434360422</v>
      </c>
      <c r="L39" s="36">
        <f t="shared" si="2"/>
        <v>1</v>
      </c>
      <c r="M39" s="36"/>
      <c r="N39" s="9">
        <f>'Tbl 10'!F38/Tbl11!E38</f>
        <v>515.6053997973955</v>
      </c>
      <c r="O39" s="36">
        <f t="shared" si="3"/>
        <v>1</v>
      </c>
      <c r="P39" s="36"/>
      <c r="Q39" s="9">
        <f>'Tbl 10'!G38/Tbl11!E38</f>
        <v>209.52369025562004</v>
      </c>
      <c r="R39" s="36">
        <f t="shared" si="4"/>
        <v>4</v>
      </c>
      <c r="S39" s="36"/>
      <c r="T39" s="9">
        <f>'Tbl 10'!H38/Tbl11!E38</f>
        <v>1694.4057397816196</v>
      </c>
      <c r="U39" s="36">
        <f t="shared" si="5"/>
        <v>5</v>
      </c>
      <c r="V39" s="36"/>
      <c r="W39" s="9">
        <f>'Tbl 10'!I38/Tbl11!E38</f>
        <v>49.9292417006549</v>
      </c>
      <c r="X39" s="33">
        <f t="shared" si="6"/>
        <v>22</v>
      </c>
      <c r="Y39" s="8"/>
      <c r="Z39" s="9">
        <f>'Tbl 10'!J38/Tbl11!E38</f>
        <v>139.56559473798998</v>
      </c>
      <c r="AA39" s="33">
        <f t="shared" si="7"/>
        <v>2</v>
      </c>
      <c r="AB39" s="33"/>
      <c r="AC39" s="9">
        <f>'Tbl 10'!K38/Tbl11!E38</f>
        <v>941.2445248883535</v>
      </c>
      <c r="AD39" s="33">
        <f t="shared" si="8"/>
        <v>4</v>
      </c>
      <c r="AE39" s="33"/>
      <c r="AF39" s="9">
        <f>'Tbl 10'!L38/Tbl11!E38</f>
        <v>1185.5237766784683</v>
      </c>
      <c r="AG39" s="33">
        <f t="shared" si="9"/>
        <v>1</v>
      </c>
      <c r="AH39" s="33"/>
      <c r="AI39" s="9">
        <f>'Tbl 10'!M38/Tbl11!E38</f>
        <v>151.5706627042606</v>
      </c>
      <c r="AJ39" s="8">
        <f t="shared" si="10"/>
        <v>23</v>
      </c>
      <c r="AK39" s="8"/>
      <c r="AL39" s="9">
        <f>('Tbl 10'!N38-'Tbl 10'!O38)/Tbl11!E38</f>
        <v>2836.499266424927</v>
      </c>
      <c r="AM39" s="8">
        <f t="shared" si="11"/>
        <v>3</v>
      </c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ht="12.75">
      <c r="A40" s="3" t="s">
        <v>179</v>
      </c>
      <c r="B40" s="2"/>
      <c r="C40" s="35"/>
      <c r="D40" s="35"/>
      <c r="E40" s="2"/>
      <c r="F40" s="35"/>
      <c r="G40" s="35"/>
      <c r="H40" s="2"/>
      <c r="I40" s="35"/>
      <c r="J40" s="35"/>
      <c r="K40" s="2"/>
      <c r="L40" s="35"/>
      <c r="M40" s="35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2"/>
      <c r="AH40" s="32"/>
      <c r="AI40" s="2"/>
      <c r="AJ40" s="2"/>
      <c r="AK40" s="2"/>
      <c r="AL40" s="2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34" ht="12.75">
      <c r="A41" s="3" t="s">
        <v>104</v>
      </c>
      <c r="F41" s="37"/>
      <c r="G41" s="37"/>
      <c r="I41" s="37"/>
      <c r="J41" s="37"/>
      <c r="AG41" s="34"/>
      <c r="AH41" s="34"/>
    </row>
    <row r="42" spans="6:34" ht="12.75">
      <c r="F42" s="37"/>
      <c r="G42" s="37"/>
      <c r="I42" s="37"/>
      <c r="J42" s="37"/>
      <c r="AG42" s="34"/>
      <c r="AH42" s="34"/>
    </row>
    <row r="43" spans="6:34" ht="12.75">
      <c r="F43" s="37"/>
      <c r="G43" s="37"/>
      <c r="I43" s="37"/>
      <c r="J43" s="37"/>
      <c r="AG43" s="34"/>
      <c r="AH43" s="34"/>
    </row>
    <row r="44" spans="6:34" ht="12.75">
      <c r="F44" s="37"/>
      <c r="G44" s="37"/>
      <c r="AG44" s="34"/>
      <c r="AH44" s="34"/>
    </row>
    <row r="45" spans="6:34" ht="12.75">
      <c r="F45" s="37"/>
      <c r="G45" s="37"/>
      <c r="AG45" s="34"/>
      <c r="AH45" s="34"/>
    </row>
    <row r="46" spans="6:34" ht="12.75">
      <c r="F46" s="37"/>
      <c r="G46" s="37"/>
      <c r="AG46" s="34"/>
      <c r="AH46" s="34"/>
    </row>
    <row r="47" spans="33:34" ht="12.75">
      <c r="AG47" s="34"/>
      <c r="AH47" s="34"/>
    </row>
    <row r="48" spans="33:34" ht="12.75">
      <c r="AG48" s="34"/>
      <c r="AH48" s="34"/>
    </row>
    <row r="49" spans="33:34" ht="12.75">
      <c r="AG49" s="34"/>
      <c r="AH49" s="34"/>
    </row>
    <row r="50" spans="33:34" ht="12.75">
      <c r="AG50" s="34"/>
      <c r="AH50" s="34"/>
    </row>
    <row r="51" spans="33:34" ht="12.75">
      <c r="AG51" s="34"/>
      <c r="AH51" s="34"/>
    </row>
    <row r="52" spans="33:34" ht="12.75">
      <c r="AG52" s="34"/>
      <c r="AH52" s="34"/>
    </row>
    <row r="53" spans="33:34" ht="12.75">
      <c r="AG53" s="34"/>
      <c r="AH53" s="34"/>
    </row>
    <row r="54" spans="33:34" ht="12.75">
      <c r="AG54" s="34"/>
      <c r="AH54" s="34"/>
    </row>
    <row r="55" spans="33:34" ht="12.75">
      <c r="AG55" s="34"/>
      <c r="AH55" s="34"/>
    </row>
    <row r="56" spans="33:34" ht="12.75">
      <c r="AG56" s="34"/>
      <c r="AH56" s="34"/>
    </row>
    <row r="57" spans="33:34" ht="12.75">
      <c r="AG57" s="34"/>
      <c r="AH57" s="34"/>
    </row>
    <row r="58" spans="33:34" ht="12.75">
      <c r="AG58" s="34"/>
      <c r="AH58" s="34"/>
    </row>
    <row r="59" spans="33:34" ht="12.75">
      <c r="AG59" s="34"/>
      <c r="AH59" s="34"/>
    </row>
    <row r="60" spans="33:34" ht="12.75">
      <c r="AG60" s="34"/>
      <c r="AH60" s="34"/>
    </row>
    <row r="61" spans="33:34" ht="12.75">
      <c r="AG61" s="34"/>
      <c r="AH61" s="34"/>
    </row>
    <row r="62" spans="33:34" ht="12.75">
      <c r="AG62" s="34"/>
      <c r="AH62" s="34"/>
    </row>
    <row r="63" spans="33:34" ht="12.75">
      <c r="AG63" s="34"/>
      <c r="AH63" s="34"/>
    </row>
    <row r="64" spans="33:34" ht="12.75">
      <c r="AG64" s="34"/>
      <c r="AH64" s="34"/>
    </row>
    <row r="65" spans="33:34" ht="12.75">
      <c r="AG65" s="34"/>
      <c r="AH65" s="34"/>
    </row>
    <row r="66" spans="33:34" ht="12.75">
      <c r="AG66" s="34"/>
      <c r="AH66" s="34"/>
    </row>
    <row r="67" spans="33:34" ht="12.75">
      <c r="AG67" s="34"/>
      <c r="AH67" s="34"/>
    </row>
    <row r="68" spans="33:34" ht="12.75">
      <c r="AG68" s="34"/>
      <c r="AH68" s="34"/>
    </row>
    <row r="69" spans="33:34" ht="12.75">
      <c r="AG69" s="34"/>
      <c r="AH69" s="34"/>
    </row>
    <row r="70" spans="33:34" ht="12.75">
      <c r="AG70" s="34"/>
      <c r="AH70" s="34"/>
    </row>
    <row r="71" spans="33:34" ht="12.75">
      <c r="AG71" s="34"/>
      <c r="AH71" s="34"/>
    </row>
    <row r="72" spans="33:34" ht="12.75">
      <c r="AG72" s="34"/>
      <c r="AH72" s="34"/>
    </row>
    <row r="73" spans="33:34" ht="12.75">
      <c r="AG73" s="34"/>
      <c r="AH73" s="34"/>
    </row>
    <row r="74" spans="33:34" ht="12.75">
      <c r="AG74" s="34"/>
      <c r="AH74" s="34"/>
    </row>
    <row r="75" spans="33:34" ht="12.75">
      <c r="AG75" s="34"/>
      <c r="AH75" s="34"/>
    </row>
    <row r="76" spans="33:34" ht="12.75">
      <c r="AG76" s="34"/>
      <c r="AH76" s="34"/>
    </row>
    <row r="77" spans="33:34" ht="12.75">
      <c r="AG77" s="34"/>
      <c r="AH77" s="34"/>
    </row>
    <row r="78" spans="33:34" ht="12.75">
      <c r="AG78" s="34"/>
      <c r="AH78" s="34"/>
    </row>
    <row r="79" spans="33:34" ht="12.75">
      <c r="AG79" s="34"/>
      <c r="AH79" s="34"/>
    </row>
    <row r="80" spans="33:34" ht="12.75">
      <c r="AG80" s="34"/>
      <c r="AH80" s="34"/>
    </row>
    <row r="81" spans="33:34" ht="12.75">
      <c r="AG81" s="34"/>
      <c r="AH81" s="34"/>
    </row>
    <row r="82" spans="33:34" ht="12.75">
      <c r="AG82" s="34"/>
      <c r="AH82" s="34"/>
    </row>
    <row r="83" spans="33:34" ht="12.75">
      <c r="AG83" s="34"/>
      <c r="AH83" s="34"/>
    </row>
    <row r="84" spans="33:34" ht="12.75">
      <c r="AG84" s="34"/>
      <c r="AH84" s="34"/>
    </row>
    <row r="85" spans="33:34" ht="12.75">
      <c r="AG85" s="34"/>
      <c r="AH85" s="34"/>
    </row>
    <row r="86" spans="33:34" ht="12.75">
      <c r="AG86" s="34"/>
      <c r="AH86" s="34"/>
    </row>
    <row r="87" spans="33:34" ht="12.75">
      <c r="AG87" s="34"/>
      <c r="AH87" s="34"/>
    </row>
    <row r="88" spans="33:34" ht="12.75">
      <c r="AG88" s="34"/>
      <c r="AH88" s="34"/>
    </row>
    <row r="89" spans="33:34" ht="12.75">
      <c r="AG89" s="34"/>
      <c r="AH89" s="34"/>
    </row>
    <row r="90" spans="33:34" ht="12.75">
      <c r="AG90" s="34"/>
      <c r="AH90" s="34"/>
    </row>
    <row r="91" spans="33:34" ht="12.75">
      <c r="AG91" s="34"/>
      <c r="AH91" s="34"/>
    </row>
    <row r="92" spans="33:34" ht="12.75">
      <c r="AG92" s="34"/>
      <c r="AH92" s="34"/>
    </row>
    <row r="93" spans="33:34" ht="12.75">
      <c r="AG93" s="34"/>
      <c r="AH93" s="34"/>
    </row>
    <row r="94" spans="33:34" ht="12.75">
      <c r="AG94" s="34"/>
      <c r="AH94" s="34"/>
    </row>
    <row r="95" spans="33:34" ht="12.75">
      <c r="AG95" s="34"/>
      <c r="AH95" s="34"/>
    </row>
    <row r="96" spans="33:34" ht="12.75">
      <c r="AG96" s="34"/>
      <c r="AH96" s="34"/>
    </row>
    <row r="97" spans="33:34" ht="12.75">
      <c r="AG97" s="34"/>
      <c r="AH97" s="34"/>
    </row>
    <row r="98" spans="33:34" ht="12.75">
      <c r="AG98" s="34"/>
      <c r="AH98" s="34"/>
    </row>
    <row r="99" spans="33:34" ht="12.75">
      <c r="AG99" s="34"/>
      <c r="AH99" s="34"/>
    </row>
    <row r="100" spans="33:34" ht="12.75">
      <c r="AG100" s="34"/>
      <c r="AH100" s="34"/>
    </row>
    <row r="101" spans="33:34" ht="12.75">
      <c r="AG101" s="34"/>
      <c r="AH101" s="34"/>
    </row>
    <row r="102" spans="33:34" ht="12.75">
      <c r="AG102" s="34"/>
      <c r="AH102" s="34"/>
    </row>
    <row r="103" spans="33:34" ht="12.75">
      <c r="AG103" s="34"/>
      <c r="AH103" s="34"/>
    </row>
    <row r="104" spans="33:34" ht="12.75">
      <c r="AG104" s="34"/>
      <c r="AH104" s="34"/>
    </row>
    <row r="105" spans="33:34" ht="12.75">
      <c r="AG105" s="34"/>
      <c r="AH105" s="34"/>
    </row>
    <row r="106" spans="33:34" ht="12.75">
      <c r="AG106" s="34"/>
      <c r="AH106" s="34"/>
    </row>
    <row r="107" spans="33:34" ht="12.75">
      <c r="AG107" s="34"/>
      <c r="AH107" s="34"/>
    </row>
    <row r="108" spans="33:34" ht="12.75">
      <c r="AG108" s="34"/>
      <c r="AH108" s="34"/>
    </row>
    <row r="109" spans="33:34" ht="12.75">
      <c r="AG109" s="34"/>
      <c r="AH109" s="34"/>
    </row>
    <row r="110" spans="33:34" ht="12.75">
      <c r="AG110" s="34"/>
      <c r="AH110" s="34"/>
    </row>
    <row r="111" spans="33:34" ht="12.75">
      <c r="AG111" s="34"/>
      <c r="AH111" s="34"/>
    </row>
    <row r="112" spans="33:34" ht="12.75">
      <c r="AG112" s="34"/>
      <c r="AH112" s="34"/>
    </row>
    <row r="113" spans="33:34" ht="12.75">
      <c r="AG113" s="34"/>
      <c r="AH113" s="34"/>
    </row>
    <row r="114" spans="33:34" ht="12.75">
      <c r="AG114" s="34"/>
      <c r="AH114" s="34"/>
    </row>
    <row r="115" spans="33:34" ht="12.75">
      <c r="AG115" s="34"/>
      <c r="AH115" s="34"/>
    </row>
    <row r="116" spans="33:34" ht="12.75">
      <c r="AG116" s="34"/>
      <c r="AH116" s="34"/>
    </row>
    <row r="117" spans="33:34" ht="12.75">
      <c r="AG117" s="34"/>
      <c r="AH117" s="34"/>
    </row>
    <row r="118" spans="33:34" ht="12.75">
      <c r="AG118" s="34"/>
      <c r="AH118" s="34"/>
    </row>
    <row r="119" spans="33:34" ht="12.75">
      <c r="AG119" s="34"/>
      <c r="AH119" s="34"/>
    </row>
    <row r="120" spans="33:34" ht="12.75">
      <c r="AG120" s="34"/>
      <c r="AH120" s="34"/>
    </row>
    <row r="121" spans="33:34" ht="12.75">
      <c r="AG121" s="34"/>
      <c r="AH121" s="34"/>
    </row>
    <row r="122" spans="33:34" ht="12.75">
      <c r="AG122" s="34"/>
      <c r="AH122" s="34"/>
    </row>
    <row r="123" spans="33:34" ht="12.75">
      <c r="AG123" s="34"/>
      <c r="AH123" s="34"/>
    </row>
    <row r="124" spans="33:34" ht="12.75">
      <c r="AG124" s="34"/>
      <c r="AH124" s="34"/>
    </row>
    <row r="125" spans="33:34" ht="12.75">
      <c r="AG125" s="34"/>
      <c r="AH125" s="34"/>
    </row>
    <row r="126" spans="33:34" ht="12.75">
      <c r="AG126" s="34"/>
      <c r="AH126" s="34"/>
    </row>
    <row r="127" spans="33:34" ht="12.75">
      <c r="AG127" s="34"/>
      <c r="AH127" s="34"/>
    </row>
    <row r="128" spans="33:34" ht="12.75">
      <c r="AG128" s="34"/>
      <c r="AH128" s="34"/>
    </row>
    <row r="129" spans="33:34" ht="12.75">
      <c r="AG129" s="34"/>
      <c r="AH129" s="34"/>
    </row>
    <row r="130" spans="33:34" ht="12.75">
      <c r="AG130" s="34"/>
      <c r="AH130" s="34"/>
    </row>
    <row r="131" spans="33:34" ht="12.75">
      <c r="AG131" s="34"/>
      <c r="AH131" s="34"/>
    </row>
    <row r="132" spans="33:34" ht="12.75">
      <c r="AG132" s="34"/>
      <c r="AH132" s="34"/>
    </row>
    <row r="133" spans="33:34" ht="12.75">
      <c r="AG133" s="34"/>
      <c r="AH133" s="34"/>
    </row>
    <row r="134" spans="33:34" ht="12.75">
      <c r="AG134" s="34"/>
      <c r="AH134" s="34"/>
    </row>
    <row r="135" spans="33:34" ht="12.75">
      <c r="AG135" s="34"/>
      <c r="AH135" s="34"/>
    </row>
    <row r="136" spans="33:34" ht="12.75">
      <c r="AG136" s="34"/>
      <c r="AH136" s="34"/>
    </row>
    <row r="137" spans="33:34" ht="12.75">
      <c r="AG137" s="34"/>
      <c r="AH137" s="34"/>
    </row>
    <row r="138" spans="33:34" ht="12.75">
      <c r="AG138" s="34"/>
      <c r="AH138" s="34"/>
    </row>
    <row r="139" spans="33:34" ht="12.75">
      <c r="AG139" s="34"/>
      <c r="AH139" s="34"/>
    </row>
    <row r="140" spans="33:34" ht="12.75">
      <c r="AG140" s="34"/>
      <c r="AH140" s="34"/>
    </row>
    <row r="141" spans="33:34" ht="12.75">
      <c r="AG141" s="34"/>
      <c r="AH141" s="34"/>
    </row>
    <row r="142" spans="33:34" ht="12.75">
      <c r="AG142" s="34"/>
      <c r="AH142" s="34"/>
    </row>
    <row r="143" spans="33:34" ht="12.75">
      <c r="AG143" s="34"/>
      <c r="AH143" s="34"/>
    </row>
    <row r="144" spans="33:34" ht="12.75">
      <c r="AG144" s="34"/>
      <c r="AH144" s="34"/>
    </row>
    <row r="145" spans="33:34" ht="12.75">
      <c r="AG145" s="34"/>
      <c r="AH145" s="34"/>
    </row>
    <row r="146" spans="33:34" ht="12.75">
      <c r="AG146" s="34"/>
      <c r="AH146" s="34"/>
    </row>
    <row r="147" spans="33:34" ht="12.75">
      <c r="AG147" s="34"/>
      <c r="AH147" s="34"/>
    </row>
    <row r="148" spans="33:34" ht="12.75">
      <c r="AG148" s="34"/>
      <c r="AH148" s="34"/>
    </row>
    <row r="149" spans="33:34" ht="12.75">
      <c r="AG149" s="34"/>
      <c r="AH149" s="34"/>
    </row>
    <row r="150" spans="33:34" ht="12.75">
      <c r="AG150" s="34"/>
      <c r="AH150" s="34"/>
    </row>
    <row r="151" spans="33:34" ht="12.75">
      <c r="AG151" s="34"/>
      <c r="AH151" s="34"/>
    </row>
    <row r="152" spans="33:34" ht="12.75">
      <c r="AG152" s="34"/>
      <c r="AH152" s="34"/>
    </row>
    <row r="153" spans="33:34" ht="12.75">
      <c r="AG153" s="34"/>
      <c r="AH153" s="34"/>
    </row>
    <row r="154" spans="33:34" ht="12.75">
      <c r="AG154" s="34"/>
      <c r="AH154" s="34"/>
    </row>
    <row r="155" spans="33:34" ht="12.75">
      <c r="AG155" s="34"/>
      <c r="AH155" s="34"/>
    </row>
    <row r="156" spans="33:34" ht="12.75">
      <c r="AG156" s="34"/>
      <c r="AH156" s="34"/>
    </row>
    <row r="157" spans="33:34" ht="12.75">
      <c r="AG157" s="34"/>
      <c r="AH157" s="34"/>
    </row>
    <row r="158" spans="33:34" ht="12.75">
      <c r="AG158" s="34"/>
      <c r="AH158" s="34"/>
    </row>
    <row r="159" spans="33:34" ht="12.75">
      <c r="AG159" s="34"/>
      <c r="AH159" s="34"/>
    </row>
    <row r="160" spans="33:34" ht="12.75">
      <c r="AG160" s="34"/>
      <c r="AH160" s="34"/>
    </row>
    <row r="161" spans="33:34" ht="12.75">
      <c r="AG161" s="34"/>
      <c r="AH161" s="34"/>
    </row>
    <row r="162" spans="33:34" ht="12.75">
      <c r="AG162" s="34"/>
      <c r="AH162" s="34"/>
    </row>
    <row r="163" spans="33:34" ht="12.75">
      <c r="AG163" s="34"/>
      <c r="AH163" s="34"/>
    </row>
    <row r="164" spans="33:34" ht="12.75">
      <c r="AG164" s="34"/>
      <c r="AH164" s="34"/>
    </row>
    <row r="165" spans="33:34" ht="12.75">
      <c r="AG165" s="34"/>
      <c r="AH165" s="34"/>
    </row>
    <row r="166" spans="33:34" ht="12.75">
      <c r="AG166" s="34"/>
      <c r="AH166" s="34"/>
    </row>
    <row r="167" spans="33:34" ht="12.75">
      <c r="AG167" s="34"/>
      <c r="AH167" s="34"/>
    </row>
    <row r="168" spans="33:34" ht="12.75">
      <c r="AG168" s="34"/>
      <c r="AH168" s="34"/>
    </row>
    <row r="169" spans="33:34" ht="12.75">
      <c r="AG169" s="34"/>
      <c r="AH169" s="34"/>
    </row>
    <row r="170" spans="33:34" ht="12.75">
      <c r="AG170" s="34"/>
      <c r="AH170" s="34"/>
    </row>
    <row r="171" spans="33:34" ht="12.75">
      <c r="AG171" s="34"/>
      <c r="AH171" s="34"/>
    </row>
    <row r="172" spans="33:34" ht="12.75">
      <c r="AG172" s="34"/>
      <c r="AH172" s="34"/>
    </row>
    <row r="173" spans="33:34" ht="12.75">
      <c r="AG173" s="34"/>
      <c r="AH173" s="34"/>
    </row>
    <row r="174" spans="33:34" ht="12.75">
      <c r="AG174" s="34"/>
      <c r="AH174" s="34"/>
    </row>
    <row r="175" spans="33:34" ht="12.75">
      <c r="AG175" s="34"/>
      <c r="AH175" s="34"/>
    </row>
    <row r="176" spans="33:34" ht="12.75">
      <c r="AG176" s="34"/>
      <c r="AH176" s="34"/>
    </row>
    <row r="177" spans="33:34" ht="12.75">
      <c r="AG177" s="34"/>
      <c r="AH177" s="34"/>
    </row>
    <row r="178" spans="33:34" ht="12.75">
      <c r="AG178" s="34"/>
      <c r="AH178" s="34"/>
    </row>
    <row r="179" spans="33:34" ht="12.75">
      <c r="AG179" s="34"/>
      <c r="AH179" s="34"/>
    </row>
    <row r="180" spans="33:34" ht="12.75">
      <c r="AG180" s="34"/>
      <c r="AH180" s="34"/>
    </row>
    <row r="181" spans="33:34" ht="12.75">
      <c r="AG181" s="34"/>
      <c r="AH181" s="34"/>
    </row>
    <row r="182" spans="33:34" ht="12.75">
      <c r="AG182" s="34"/>
      <c r="AH182" s="34"/>
    </row>
    <row r="183" spans="33:34" ht="12.75">
      <c r="AG183" s="34"/>
      <c r="AH183" s="34"/>
    </row>
    <row r="184" spans="33:34" ht="12.75">
      <c r="AG184" s="34"/>
      <c r="AH184" s="34"/>
    </row>
    <row r="185" spans="33:34" ht="12.75">
      <c r="AG185" s="34"/>
      <c r="AH185" s="34"/>
    </row>
    <row r="186" spans="33:34" ht="12.75">
      <c r="AG186" s="34"/>
      <c r="AH186" s="34"/>
    </row>
    <row r="187" spans="33:34" ht="12.75">
      <c r="AG187" s="34"/>
      <c r="AH187" s="34"/>
    </row>
    <row r="188" spans="33:34" ht="12.75">
      <c r="AG188" s="34"/>
      <c r="AH188" s="34"/>
    </row>
    <row r="189" spans="33:34" ht="12.75">
      <c r="AG189" s="34"/>
      <c r="AH189" s="34"/>
    </row>
    <row r="190" spans="33:34" ht="12.75">
      <c r="AG190" s="34"/>
      <c r="AH190" s="34"/>
    </row>
    <row r="191" spans="33:34" ht="12.75">
      <c r="AG191" s="34"/>
      <c r="AH191" s="34"/>
    </row>
    <row r="192" spans="33:34" ht="12.75">
      <c r="AG192" s="34"/>
      <c r="AH192" s="34"/>
    </row>
    <row r="193" spans="33:34" ht="12.75">
      <c r="AG193" s="34"/>
      <c r="AH193" s="34"/>
    </row>
    <row r="194" spans="33:34" ht="12.75">
      <c r="AG194" s="34"/>
      <c r="AH194" s="34"/>
    </row>
    <row r="195" spans="33:34" ht="12.75">
      <c r="AG195" s="34"/>
      <c r="AH195" s="34"/>
    </row>
    <row r="196" spans="33:34" ht="12.75">
      <c r="AG196" s="34"/>
      <c r="AH196" s="34"/>
    </row>
    <row r="197" spans="33:34" ht="12.75">
      <c r="AG197" s="34"/>
      <c r="AH197" s="34"/>
    </row>
    <row r="198" spans="33:34" ht="12.75">
      <c r="AG198" s="34"/>
      <c r="AH198" s="34"/>
    </row>
    <row r="199" spans="33:34" ht="12.75">
      <c r="AG199" s="34"/>
      <c r="AH199" s="34"/>
    </row>
    <row r="200" spans="33:34" ht="12.75">
      <c r="AG200" s="34"/>
      <c r="AH200" s="34"/>
    </row>
    <row r="201" spans="33:34" ht="12.75">
      <c r="AG201" s="34"/>
      <c r="AH201" s="34"/>
    </row>
    <row r="202" spans="33:34" ht="12.75">
      <c r="AG202" s="34"/>
      <c r="AH202" s="34"/>
    </row>
    <row r="203" spans="33:34" ht="12.75">
      <c r="AG203" s="34"/>
      <c r="AH203" s="34"/>
    </row>
    <row r="204" spans="33:34" ht="12.75">
      <c r="AG204" s="34"/>
      <c r="AH204" s="34"/>
    </row>
    <row r="205" spans="33:34" ht="12.75">
      <c r="AG205" s="34"/>
      <c r="AH205" s="34"/>
    </row>
    <row r="206" spans="33:34" ht="12.75">
      <c r="AG206" s="34"/>
      <c r="AH206" s="34"/>
    </row>
    <row r="207" spans="33:34" ht="12.75">
      <c r="AG207" s="34"/>
      <c r="AH207" s="34"/>
    </row>
    <row r="208" spans="33:34" ht="12.75">
      <c r="AG208" s="34"/>
      <c r="AH208" s="34"/>
    </row>
    <row r="209" spans="33:34" ht="12.75">
      <c r="AG209" s="34"/>
      <c r="AH209" s="34"/>
    </row>
    <row r="210" spans="33:34" ht="12.75">
      <c r="AG210" s="34"/>
      <c r="AH210" s="34"/>
    </row>
    <row r="211" spans="33:34" ht="12.75">
      <c r="AG211" s="34"/>
      <c r="AH211" s="34"/>
    </row>
    <row r="212" spans="33:34" ht="12.75">
      <c r="AG212" s="34"/>
      <c r="AH212" s="34"/>
    </row>
    <row r="213" spans="33:34" ht="12.75">
      <c r="AG213" s="34"/>
      <c r="AH213" s="34"/>
    </row>
    <row r="214" spans="33:34" ht="12.75">
      <c r="AG214" s="34"/>
      <c r="AH214" s="34"/>
    </row>
    <row r="215" spans="33:34" ht="12.75">
      <c r="AG215" s="34"/>
      <c r="AH215" s="34"/>
    </row>
    <row r="216" spans="33:34" ht="12.75">
      <c r="AG216" s="34"/>
      <c r="AH216" s="34"/>
    </row>
    <row r="217" spans="33:34" ht="12.75">
      <c r="AG217" s="34"/>
      <c r="AH217" s="34"/>
    </row>
    <row r="218" spans="33:34" ht="12.75">
      <c r="AG218" s="34"/>
      <c r="AH218" s="34"/>
    </row>
    <row r="219" spans="33:34" ht="12.75">
      <c r="AG219" s="34"/>
      <c r="AH219" s="34"/>
    </row>
    <row r="220" spans="33:34" ht="12.75">
      <c r="AG220" s="34"/>
      <c r="AH220" s="34"/>
    </row>
    <row r="221" spans="33:34" ht="12.75">
      <c r="AG221" s="34"/>
      <c r="AH221" s="34"/>
    </row>
    <row r="222" spans="33:34" ht="12.75">
      <c r="AG222" s="34"/>
      <c r="AH222" s="34"/>
    </row>
    <row r="223" spans="33:34" ht="12.75">
      <c r="AG223" s="34"/>
      <c r="AH223" s="34"/>
    </row>
    <row r="224" spans="33:34" ht="12.75">
      <c r="AG224" s="34"/>
      <c r="AH224" s="34"/>
    </row>
    <row r="225" spans="33:34" ht="12.75">
      <c r="AG225" s="34"/>
      <c r="AH225" s="34"/>
    </row>
    <row r="226" spans="33:34" ht="12.75">
      <c r="AG226" s="34"/>
      <c r="AH226" s="34"/>
    </row>
    <row r="227" spans="33:34" ht="12.75">
      <c r="AG227" s="34"/>
      <c r="AH227" s="34"/>
    </row>
    <row r="228" spans="33:34" ht="12.75">
      <c r="AG228" s="34"/>
      <c r="AH228" s="34"/>
    </row>
    <row r="229" spans="33:34" ht="12.75">
      <c r="AG229" s="34"/>
      <c r="AH229" s="34"/>
    </row>
    <row r="230" spans="33:34" ht="12.75">
      <c r="AG230" s="34"/>
      <c r="AH230" s="34"/>
    </row>
    <row r="231" spans="33:34" ht="12.75">
      <c r="AG231" s="34"/>
      <c r="AH231" s="34"/>
    </row>
    <row r="232" spans="33:34" ht="12.75">
      <c r="AG232" s="34"/>
      <c r="AH232" s="34"/>
    </row>
    <row r="233" spans="33:34" ht="12.75">
      <c r="AG233" s="34"/>
      <c r="AH233" s="34"/>
    </row>
    <row r="234" spans="33:34" ht="12.75">
      <c r="AG234" s="34"/>
      <c r="AH234" s="34"/>
    </row>
    <row r="235" spans="33:34" ht="12.75">
      <c r="AG235" s="34"/>
      <c r="AH235" s="34"/>
    </row>
  </sheetData>
  <sheetProtection password="CAF5" sheet="1" objects="1" scenarios="1"/>
  <mergeCells count="37">
    <mergeCell ref="AL7:AM7"/>
    <mergeCell ref="K6:L6"/>
    <mergeCell ref="N6:O6"/>
    <mergeCell ref="N8:O8"/>
    <mergeCell ref="Q8:R8"/>
    <mergeCell ref="W7:X7"/>
    <mergeCell ref="AF7:AG7"/>
    <mergeCell ref="AI7:AJ7"/>
    <mergeCell ref="Q6:R6"/>
    <mergeCell ref="W6:X6"/>
    <mergeCell ref="AC6:AD6"/>
    <mergeCell ref="AL8:AM8"/>
    <mergeCell ref="Z8:AA8"/>
    <mergeCell ref="AC8:AD8"/>
    <mergeCell ref="AF8:AG8"/>
    <mergeCell ref="AI8:AJ8"/>
    <mergeCell ref="A1:AL1"/>
    <mergeCell ref="A3:AL3"/>
    <mergeCell ref="A4:AL4"/>
    <mergeCell ref="B6:C6"/>
    <mergeCell ref="H6:I6"/>
    <mergeCell ref="B8:C8"/>
    <mergeCell ref="E8:F8"/>
    <mergeCell ref="H8:I8"/>
    <mergeCell ref="K8:L8"/>
    <mergeCell ref="AI6:AJ6"/>
    <mergeCell ref="B7:C7"/>
    <mergeCell ref="E7:F7"/>
    <mergeCell ref="H7:I7"/>
    <mergeCell ref="K7:L7"/>
    <mergeCell ref="N7:O7"/>
    <mergeCell ref="T8:U8"/>
    <mergeCell ref="W8:X8"/>
    <mergeCell ref="Z7:AA7"/>
    <mergeCell ref="AC7:AD7"/>
    <mergeCell ref="Q7:R7"/>
    <mergeCell ref="T7:U7"/>
  </mergeCells>
  <printOptions horizontalCentered="1"/>
  <pageMargins left="0.2" right="0.25" top="0.87" bottom="0.88" header="0.67" footer="0.5"/>
  <pageSetup fitToHeight="1" fitToWidth="1" horizontalDpi="600" verticalDpi="600" orientation="landscape" scale="64" r:id="rId1"/>
  <headerFooter scaleWithDoc="0">
    <oddFooter>&amp;L&amp;"Arial,Italic"MSDE-LFRO  11 / 2012&amp;C- 4 -&amp;R&amp;"Arial,Italic"Selected Financial Data - Part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4.140625" style="10" bestFit="1" customWidth="1"/>
    <col min="2" max="2" width="9.8515625" style="10" bestFit="1" customWidth="1"/>
    <col min="3" max="3" width="8.00390625" style="10" customWidth="1"/>
    <col min="4" max="4" width="2.421875" style="10" customWidth="1"/>
    <col min="5" max="5" width="8.00390625" style="10" customWidth="1"/>
    <col min="6" max="6" width="1.421875" style="10" customWidth="1"/>
    <col min="7" max="7" width="9.28125" style="10" customWidth="1"/>
    <col min="8" max="8" width="2.00390625" style="10" customWidth="1"/>
    <col min="9" max="9" width="9.7109375" style="10" customWidth="1"/>
    <col min="10" max="10" width="3.57421875" style="10" customWidth="1"/>
    <col min="11" max="11" width="9.421875" style="10" customWidth="1"/>
    <col min="12" max="12" width="2.7109375" style="10" customWidth="1"/>
    <col min="13" max="13" width="8.7109375" style="10" customWidth="1"/>
    <col min="14" max="14" width="2.140625" style="10" customWidth="1"/>
    <col min="15" max="15" width="8.28125" style="10" customWidth="1"/>
    <col min="16" max="16" width="2.28125" style="10" customWidth="1"/>
    <col min="17" max="17" width="9.421875" style="10" customWidth="1"/>
    <col min="18" max="18" width="1.421875" style="10" customWidth="1"/>
    <col min="19" max="19" width="8.28125" style="10" customWidth="1"/>
    <col min="20" max="20" width="2.00390625" style="10" customWidth="1"/>
    <col min="21" max="21" width="7.8515625" style="10" customWidth="1"/>
    <col min="22" max="22" width="1.57421875" style="10" customWidth="1"/>
    <col min="23" max="23" width="7.8515625" style="10" customWidth="1"/>
    <col min="24" max="24" width="1.8515625" style="10" customWidth="1"/>
    <col min="25" max="25" width="7.8515625" style="10" customWidth="1"/>
    <col min="26" max="26" width="0.85546875" style="10" customWidth="1"/>
    <col min="27" max="16384" width="9.140625" style="10" customWidth="1"/>
  </cols>
  <sheetData>
    <row r="1" spans="1:25" ht="12.75">
      <c r="A1" s="240" t="s">
        <v>115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</row>
    <row r="3" spans="1:25" ht="12.75">
      <c r="A3" s="241" t="s">
        <v>193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</row>
    <row r="5" spans="1:26" ht="13.5" thickBo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7:12" ht="15" customHeight="1" thickTop="1">
      <c r="G6" s="239" t="s">
        <v>110</v>
      </c>
      <c r="H6" s="239"/>
      <c r="I6" s="239"/>
      <c r="J6" s="239"/>
      <c r="K6" s="239"/>
      <c r="L6" s="85"/>
    </row>
    <row r="7" spans="1:25" ht="12.75">
      <c r="A7" s="3" t="s">
        <v>112</v>
      </c>
      <c r="C7" s="49"/>
      <c r="D7" s="49"/>
      <c r="E7" s="240" t="s">
        <v>26</v>
      </c>
      <c r="F7" s="240"/>
      <c r="G7" s="49"/>
      <c r="H7" s="49"/>
      <c r="I7" s="243" t="s">
        <v>30</v>
      </c>
      <c r="J7" s="243"/>
      <c r="K7" s="240" t="s">
        <v>32</v>
      </c>
      <c r="L7" s="240"/>
      <c r="M7" s="49"/>
      <c r="N7" s="49"/>
      <c r="O7" s="240" t="s">
        <v>36</v>
      </c>
      <c r="P7" s="240"/>
      <c r="Q7" s="49"/>
      <c r="R7" s="49"/>
      <c r="S7" s="240" t="s">
        <v>36</v>
      </c>
      <c r="T7" s="240"/>
      <c r="U7" s="49"/>
      <c r="V7" s="49"/>
      <c r="W7" s="240" t="s">
        <v>45</v>
      </c>
      <c r="X7" s="240"/>
      <c r="Y7" s="49"/>
    </row>
    <row r="8" spans="1:26" ht="12.75">
      <c r="A8" t="s">
        <v>35</v>
      </c>
      <c r="B8" s="49" t="s">
        <v>77</v>
      </c>
      <c r="C8" s="240" t="s">
        <v>24</v>
      </c>
      <c r="D8" s="240"/>
      <c r="E8" s="240" t="s">
        <v>24</v>
      </c>
      <c r="F8" s="240"/>
      <c r="G8" s="240" t="s">
        <v>29</v>
      </c>
      <c r="H8" s="240"/>
      <c r="I8" s="240" t="s">
        <v>27</v>
      </c>
      <c r="J8" s="240"/>
      <c r="K8" s="240" t="s">
        <v>27</v>
      </c>
      <c r="L8" s="240"/>
      <c r="M8" s="240" t="s">
        <v>34</v>
      </c>
      <c r="N8" s="240"/>
      <c r="O8" s="240" t="s">
        <v>38</v>
      </c>
      <c r="P8" s="240"/>
      <c r="Q8" s="240" t="s">
        <v>40</v>
      </c>
      <c r="R8" s="240"/>
      <c r="S8" s="240" t="s">
        <v>41</v>
      </c>
      <c r="T8" s="240"/>
      <c r="U8" s="240" t="s">
        <v>111</v>
      </c>
      <c r="V8" s="240"/>
      <c r="W8" s="240" t="s">
        <v>46</v>
      </c>
      <c r="X8" s="240"/>
      <c r="Y8" s="240" t="s">
        <v>47</v>
      </c>
      <c r="Z8" s="240"/>
    </row>
    <row r="9" spans="1:26" ht="12.75">
      <c r="A9" s="8" t="s">
        <v>113</v>
      </c>
      <c r="B9" s="48" t="s">
        <v>114</v>
      </c>
      <c r="C9" s="239" t="s">
        <v>25</v>
      </c>
      <c r="D9" s="239"/>
      <c r="E9" s="239" t="s">
        <v>25</v>
      </c>
      <c r="F9" s="239"/>
      <c r="G9" s="239" t="s">
        <v>28</v>
      </c>
      <c r="H9" s="239"/>
      <c r="I9" s="239" t="s">
        <v>31</v>
      </c>
      <c r="J9" s="239"/>
      <c r="K9" s="239" t="s">
        <v>33</v>
      </c>
      <c r="L9" s="239"/>
      <c r="M9" s="239" t="s">
        <v>35</v>
      </c>
      <c r="N9" s="239"/>
      <c r="O9" s="239" t="s">
        <v>39</v>
      </c>
      <c r="P9" s="239"/>
      <c r="Q9" s="239" t="s">
        <v>39</v>
      </c>
      <c r="R9" s="239"/>
      <c r="S9" s="239" t="s">
        <v>42</v>
      </c>
      <c r="T9" s="239"/>
      <c r="U9" s="239" t="s">
        <v>44</v>
      </c>
      <c r="V9" s="239"/>
      <c r="W9" s="239" t="s">
        <v>44</v>
      </c>
      <c r="X9" s="239"/>
      <c r="Y9" s="239" t="s">
        <v>48</v>
      </c>
      <c r="Z9" s="239"/>
    </row>
    <row r="10" spans="1:25" s="50" customFormat="1" ht="12.75">
      <c r="A10" s="75" t="s">
        <v>76</v>
      </c>
      <c r="B10" s="50">
        <f>SUM(C10:Y10)</f>
        <v>1186.1044936147478</v>
      </c>
      <c r="C10" s="10">
        <f>Tbl5a!C10/Tbl11!C9</f>
        <v>34.34972063768794</v>
      </c>
      <c r="E10" s="10">
        <f>Tbl5a!D10/Tbl11!C9</f>
        <v>33.23316215412253</v>
      </c>
      <c r="G10" s="10">
        <f>Tbl5a!E10/Tbl11!C9</f>
        <v>242.50982420210778</v>
      </c>
      <c r="I10" s="10">
        <f>Tbl5a!F10/Tbl11!C9</f>
        <v>75.40444772022212</v>
      </c>
      <c r="K10" s="10">
        <f>Tbl5a!G10/Tbl11!C9</f>
        <v>80.61091172731638</v>
      </c>
      <c r="M10" s="10">
        <f>Tbl5a!H10/Tbl11!C9</f>
        <v>265.86107179375296</v>
      </c>
      <c r="O10" s="10">
        <f>Tbl5a!I10/Tbl11!C9</f>
        <v>5.148896116434698</v>
      </c>
      <c r="Q10" s="10">
        <f>Tbl5a!J10/Tbl11!C9</f>
        <v>2.6501023000114556</v>
      </c>
      <c r="S10" s="10">
        <f>Tbl5a!K10/Tbl11!C9</f>
        <v>29.995067091525527</v>
      </c>
      <c r="U10" s="10">
        <f>Tbl5a!L10/Tbl11!C9</f>
        <v>109.58523195788973</v>
      </c>
      <c r="W10" s="10">
        <f>Tbl5a!M10/Tbl11!C9</f>
        <v>0.08971929469386611</v>
      </c>
      <c r="Y10" s="10">
        <f>Tbl5a!N10/Tbl11!C9</f>
        <v>306.66633861898293</v>
      </c>
    </row>
    <row r="11" ht="12.75">
      <c r="A11" s="3"/>
    </row>
    <row r="12" spans="1:25" ht="12.75">
      <c r="A12" s="3" t="s">
        <v>52</v>
      </c>
      <c r="B12" s="10">
        <f>SUM(C12:Y12)</f>
        <v>1481.787561631299</v>
      </c>
      <c r="C12" s="10">
        <f>Tbl5a!C12/Tbl11!C11</f>
        <v>1.6259509237545045</v>
      </c>
      <c r="E12" s="10">
        <f>Tbl5a!D12/Tbl11!C11</f>
        <v>41.80724360807641</v>
      </c>
      <c r="G12" s="10">
        <f>Tbl5a!E12/Tbl11!C11</f>
        <v>302.50220442715795</v>
      </c>
      <c r="I12" s="10">
        <f>Tbl5a!F12/Tbl11!C11</f>
        <v>53.07540811073615</v>
      </c>
      <c r="K12" s="10">
        <f>Tbl5a!G12/Tbl11!C11</f>
        <v>27.271249785505915</v>
      </c>
      <c r="M12" s="10">
        <f>Tbl5a!H12/Tbl11!C11</f>
        <v>494.46172396041874</v>
      </c>
      <c r="O12" s="10">
        <f>Tbl5a!I12/Tbl11!C11</f>
        <v>0</v>
      </c>
      <c r="Q12" s="10">
        <f>Tbl5a!J12/Tbl11!C11</f>
        <v>71.70360693244865</v>
      </c>
      <c r="S12" s="10">
        <f>Tbl5a!K12/Tbl11!C11</f>
        <v>7.515179317050849</v>
      </c>
      <c r="U12" s="10">
        <f>Tbl5a!L12/Tbl11!C11</f>
        <v>3.425596293542298</v>
      </c>
      <c r="W12" s="10">
        <f>Tbl5a!M12/Tbl11!C11</f>
        <v>0</v>
      </c>
      <c r="Y12" s="10">
        <f>Tbl5a!N12/Tbl11!C11</f>
        <v>478.3993982726076</v>
      </c>
    </row>
    <row r="13" spans="1:25" ht="12.75">
      <c r="A13" s="3" t="s">
        <v>53</v>
      </c>
      <c r="B13" s="10">
        <f aca="true" t="shared" si="0" ref="B13:B39">SUM(C13:Y13)</f>
        <v>865.3691760126668</v>
      </c>
      <c r="C13" s="10">
        <f>Tbl5a!C13/Tbl11!C12</f>
        <v>19.177726214349224</v>
      </c>
      <c r="E13" s="10">
        <f>Tbl5a!D13/Tbl11!C12</f>
        <v>6.090782465284127</v>
      </c>
      <c r="G13" s="10">
        <f>Tbl5a!E13/Tbl11!C12</f>
        <v>132.84817998458496</v>
      </c>
      <c r="I13" s="10">
        <f>Tbl5a!F13/Tbl11!C12</f>
        <v>147.84347783326447</v>
      </c>
      <c r="K13" s="10">
        <f>Tbl5a!G13/Tbl11!C12</f>
        <v>34.35713181763898</v>
      </c>
      <c r="M13" s="10">
        <f>Tbl5a!H13/Tbl11!C12</f>
        <v>261.2930593910462</v>
      </c>
      <c r="O13" s="10">
        <f>Tbl5a!I13/Tbl11!C12</f>
        <v>2.1496460669733057</v>
      </c>
      <c r="Q13" s="10">
        <f>Tbl5a!J13/Tbl11!C12</f>
        <v>0</v>
      </c>
      <c r="S13" s="10">
        <f>Tbl5a!K13/Tbl11!C12</f>
        <v>3.1728942156394377</v>
      </c>
      <c r="U13" s="10">
        <f>Tbl5a!L13/Tbl11!C12</f>
        <v>0.09880479875580714</v>
      </c>
      <c r="W13" s="10">
        <f>Tbl5a!M13/Tbl11!C12</f>
        <v>0</v>
      </c>
      <c r="Y13" s="10">
        <f>Tbl5a!N13/Tbl11!C12</f>
        <v>258.33747322513034</v>
      </c>
    </row>
    <row r="14" spans="1:25" ht="12.75">
      <c r="A14" s="3" t="s">
        <v>75</v>
      </c>
      <c r="B14" s="10">
        <f t="shared" si="0"/>
        <v>2696.6904203840886</v>
      </c>
      <c r="C14" s="10">
        <f>Tbl5a!C14/Tbl11!C13</f>
        <v>186.48566318032863</v>
      </c>
      <c r="E14" s="10">
        <f>Tbl5a!D14/Tbl11!C13</f>
        <v>152.45250489164687</v>
      </c>
      <c r="G14" s="10">
        <f>Tbl5a!E14/Tbl11!C13</f>
        <v>699.9748646154992</v>
      </c>
      <c r="I14" s="10">
        <f>Tbl5a!F14/Tbl11!C13</f>
        <v>178.01729152847645</v>
      </c>
      <c r="K14" s="10">
        <f>Tbl5a!G14/Tbl11!C13</f>
        <v>418.21162112162966</v>
      </c>
      <c r="M14" s="10">
        <f>Tbl5a!H14/Tbl11!C13</f>
        <v>353.08138086102343</v>
      </c>
      <c r="O14" s="10">
        <f>Tbl5a!I14/Tbl11!C13</f>
        <v>14.435328772550816</v>
      </c>
      <c r="Q14" s="10">
        <f>Tbl5a!J14/Tbl11!C13</f>
        <v>0.009056392209598961</v>
      </c>
      <c r="S14" s="10">
        <f>Tbl5a!K14/Tbl11!C13</f>
        <v>170.92053293662056</v>
      </c>
      <c r="U14" s="10">
        <f>Tbl5a!L14/Tbl11!C13</f>
        <v>0.2113241501048086</v>
      </c>
      <c r="W14" s="10">
        <f>Tbl5a!M14/Tbl11!C13</f>
        <v>0.7326729974272075</v>
      </c>
      <c r="Y14" s="10">
        <f>Tbl5a!N14/Tbl11!C13</f>
        <v>522.1581789365713</v>
      </c>
    </row>
    <row r="15" spans="1:25" ht="12.75">
      <c r="A15" s="3" t="s">
        <v>54</v>
      </c>
      <c r="B15" s="10">
        <f t="shared" si="0"/>
        <v>1037.8302103110316</v>
      </c>
      <c r="C15" s="10">
        <f>Tbl5a!C15/Tbl11!C14</f>
        <v>53.83497784977925</v>
      </c>
      <c r="E15" s="10">
        <f>Tbl5a!D15/Tbl11!C14</f>
        <v>3.997373641115111</v>
      </c>
      <c r="G15" s="10">
        <f>Tbl5a!E15/Tbl11!C14</f>
        <v>181.52167945832747</v>
      </c>
      <c r="I15" s="10">
        <f>Tbl5a!F15/Tbl11!C14</f>
        <v>42.26001568719439</v>
      </c>
      <c r="K15" s="10">
        <f>Tbl5a!G15/Tbl11!C14</f>
        <v>35.28953458879757</v>
      </c>
      <c r="M15" s="10">
        <f>Tbl5a!H15/Tbl11!C14</f>
        <v>275.8495333181837</v>
      </c>
      <c r="O15" s="10">
        <f>Tbl5a!I15/Tbl11!C14</f>
        <v>6.18420421697198</v>
      </c>
      <c r="Q15" s="10">
        <f>Tbl5a!J15/Tbl11!C14</f>
        <v>2.8856616599592915</v>
      </c>
      <c r="S15" s="10">
        <f>Tbl5a!K15/Tbl11!C14</f>
        <v>4.4587485919399095</v>
      </c>
      <c r="U15" s="10">
        <f>Tbl5a!L15/Tbl11!C14</f>
        <v>121.9972356329001</v>
      </c>
      <c r="W15" s="10">
        <f>Tbl5a!M15/Tbl11!C14</f>
        <v>0</v>
      </c>
      <c r="Y15" s="10">
        <f>Tbl5a!N15/Tbl11!C14</f>
        <v>309.5512456658627</v>
      </c>
    </row>
    <row r="16" spans="1:25" ht="12.75">
      <c r="A16" s="3" t="s">
        <v>55</v>
      </c>
      <c r="B16" s="10">
        <f t="shared" si="0"/>
        <v>739.6537182376252</v>
      </c>
      <c r="C16" s="10">
        <f>Tbl5a!C16/Tbl11!C15</f>
        <v>9.72798316765991</v>
      </c>
      <c r="E16" s="10">
        <f>Tbl5a!D16/Tbl11!C15</f>
        <v>6.198815878348087</v>
      </c>
      <c r="G16" s="10">
        <f>Tbl5a!E16/Tbl11!C15</f>
        <v>150.41750659007627</v>
      </c>
      <c r="I16" s="10">
        <f>Tbl5a!F16/Tbl11!C15</f>
        <v>82.6031554660275</v>
      </c>
      <c r="K16" s="10">
        <f>Tbl5a!G16/Tbl11!C15</f>
        <v>28.277468812949426</v>
      </c>
      <c r="M16" s="10">
        <f>Tbl5a!H16/Tbl11!C15</f>
        <v>182.48682164055543</v>
      </c>
      <c r="O16" s="10">
        <f>Tbl5a!I16/Tbl11!C15</f>
        <v>0</v>
      </c>
      <c r="Q16" s="10">
        <f>Tbl5a!J16/Tbl11!C15</f>
        <v>7.507951128830762</v>
      </c>
      <c r="S16" s="10">
        <f>Tbl5a!K16/Tbl11!C15</f>
        <v>6.5032505065840995</v>
      </c>
      <c r="U16" s="10">
        <f>Tbl5a!L16/Tbl11!C15</f>
        <v>4.8138639664787775</v>
      </c>
      <c r="W16" s="10">
        <f>Tbl5a!M16/Tbl11!C15</f>
        <v>0</v>
      </c>
      <c r="Y16" s="10">
        <f>Tbl5a!N16/Tbl11!C15</f>
        <v>261.11690108011487</v>
      </c>
    </row>
    <row r="17" ht="12.75">
      <c r="A17" s="3"/>
    </row>
    <row r="18" spans="1:25" ht="12.75">
      <c r="A18" s="3" t="s">
        <v>56</v>
      </c>
      <c r="B18" s="10">
        <f t="shared" si="0"/>
        <v>1299.1259088557588</v>
      </c>
      <c r="C18" s="10">
        <f>Tbl5a!C18/Tbl11!C17</f>
        <v>19.475814325353902</v>
      </c>
      <c r="E18" s="10">
        <f>Tbl5a!D18/Tbl11!C17</f>
        <v>16.0681409020364</v>
      </c>
      <c r="G18" s="10">
        <f>Tbl5a!E18/Tbl11!C17</f>
        <v>251.51392371725527</v>
      </c>
      <c r="I18" s="10">
        <f>Tbl5a!F18/Tbl11!C17</f>
        <v>36.57288247189955</v>
      </c>
      <c r="K18" s="10">
        <f>Tbl5a!G18/Tbl11!C17</f>
        <v>109.05260593519259</v>
      </c>
      <c r="M18" s="10">
        <f>Tbl5a!H18/Tbl11!C17</f>
        <v>275.03470629732396</v>
      </c>
      <c r="O18" s="10">
        <f>Tbl5a!I18/Tbl11!C17</f>
        <v>11.032121525654894</v>
      </c>
      <c r="Q18" s="10">
        <f>Tbl5a!J18/Tbl11!C17</f>
        <v>0</v>
      </c>
      <c r="S18" s="10">
        <f>Tbl5a!K18/Tbl11!C17</f>
        <v>14.758937120820203</v>
      </c>
      <c r="U18" s="10">
        <f>Tbl5a!L18/Tbl11!C17</f>
        <v>406.6244650331562</v>
      </c>
      <c r="W18" s="10">
        <f>Tbl5a!M18/Tbl11!C17</f>
        <v>0</v>
      </c>
      <c r="Y18" s="10">
        <f>Tbl5a!N18/Tbl11!C17</f>
        <v>158.9923115270658</v>
      </c>
    </row>
    <row r="19" spans="1:25" ht="12.75">
      <c r="A19" s="3" t="s">
        <v>57</v>
      </c>
      <c r="B19" s="10">
        <f t="shared" si="0"/>
        <v>536.5400129220784</v>
      </c>
      <c r="C19" s="10">
        <f>Tbl5a!C19/Tbl11!C18</f>
        <v>8.378413521192943</v>
      </c>
      <c r="E19" s="10">
        <f>Tbl5a!D19/Tbl11!C18</f>
        <v>9.57598108677616</v>
      </c>
      <c r="G19" s="10">
        <f>Tbl5a!E19/Tbl11!C18</f>
        <v>60.81767204352392</v>
      </c>
      <c r="I19" s="10">
        <f>Tbl5a!F19/Tbl11!C18</f>
        <v>126.69722505708475</v>
      </c>
      <c r="K19" s="10">
        <f>Tbl5a!G19/Tbl11!C18</f>
        <v>6.493041901307627</v>
      </c>
      <c r="M19" s="10">
        <f>Tbl5a!H19/Tbl11!C18</f>
        <v>234.78270350437958</v>
      </c>
      <c r="O19" s="10">
        <f>Tbl5a!I19/Tbl11!C18</f>
        <v>4.800587367199947</v>
      </c>
      <c r="Q19" s="10">
        <f>Tbl5a!J19/Tbl11!C18</f>
        <v>0.22429754553931322</v>
      </c>
      <c r="S19" s="10">
        <f>Tbl5a!K19/Tbl11!C18</f>
        <v>1.158433858782241</v>
      </c>
      <c r="U19" s="10">
        <f>Tbl5a!L19/Tbl11!C18</f>
        <v>0.652421788386282</v>
      </c>
      <c r="W19" s="10">
        <f>Tbl5a!M19/Tbl11!C18</f>
        <v>0</v>
      </c>
      <c r="Y19" s="10">
        <f>Tbl5a!N19/Tbl11!C18</f>
        <v>82.95923524790564</v>
      </c>
    </row>
    <row r="20" spans="1:25" ht="12.75">
      <c r="A20" s="3" t="s">
        <v>58</v>
      </c>
      <c r="B20" s="10">
        <f t="shared" si="0"/>
        <v>992.7842942653022</v>
      </c>
      <c r="C20" s="10">
        <f>Tbl5a!C20/Tbl11!C19</f>
        <v>36.53149900238141</v>
      </c>
      <c r="E20" s="10">
        <f>Tbl5a!D20/Tbl11!C19</f>
        <v>16.8486818562142</v>
      </c>
      <c r="G20" s="10">
        <f>Tbl5a!E20/Tbl11!C19</f>
        <v>193.6506790242646</v>
      </c>
      <c r="I20" s="10">
        <f>Tbl5a!F20/Tbl11!C19</f>
        <v>49.40883053356503</v>
      </c>
      <c r="K20" s="10">
        <f>Tbl5a!G20/Tbl11!C19</f>
        <v>45.94316792173521</v>
      </c>
      <c r="M20" s="10">
        <f>Tbl5a!H20/Tbl11!C19</f>
        <v>312.4935997940401</v>
      </c>
      <c r="O20" s="10">
        <f>Tbl5a!I20/Tbl11!C19</f>
        <v>0.6056819205766879</v>
      </c>
      <c r="Q20" s="10">
        <f>Tbl5a!J20/Tbl11!C19</f>
        <v>0.5780903649353157</v>
      </c>
      <c r="S20" s="10">
        <f>Tbl5a!K20/Tbl11!C19</f>
        <v>7.567998970200168</v>
      </c>
      <c r="U20" s="10">
        <f>Tbl5a!L20/Tbl11!C19</f>
        <v>0.01780009010748536</v>
      </c>
      <c r="W20" s="10">
        <f>Tbl5a!M20/Tbl11!C19</f>
        <v>0</v>
      </c>
      <c r="Y20" s="10">
        <f>Tbl5a!N20/Tbl11!C19</f>
        <v>329.13826478728197</v>
      </c>
    </row>
    <row r="21" spans="1:25" ht="12.75">
      <c r="A21" s="3" t="s">
        <v>59</v>
      </c>
      <c r="B21" s="10">
        <f t="shared" si="0"/>
        <v>517.0095926506851</v>
      </c>
      <c r="C21" s="10">
        <f>Tbl5a!C21/Tbl11!C20</f>
        <v>12.407849882301694</v>
      </c>
      <c r="E21" s="10">
        <f>Tbl5a!D21/Tbl11!C20</f>
        <v>43.025978553565736</v>
      </c>
      <c r="G21" s="10">
        <f>Tbl5a!E21/Tbl11!C20</f>
        <v>116.14525860794079</v>
      </c>
      <c r="I21" s="10">
        <f>Tbl5a!F21/Tbl11!C20</f>
        <v>30.10171182538343</v>
      </c>
      <c r="K21" s="10">
        <f>Tbl5a!G21/Tbl11!C20</f>
        <v>19.761392466225455</v>
      </c>
      <c r="M21" s="10">
        <f>Tbl5a!H21/Tbl11!C20</f>
        <v>186.0749533158158</v>
      </c>
      <c r="O21" s="10">
        <f>Tbl5a!I21/Tbl11!C20</f>
        <v>0</v>
      </c>
      <c r="Q21" s="10">
        <f>Tbl5a!J21/Tbl11!C20</f>
        <v>0.5264509627849561</v>
      </c>
      <c r="S21" s="10">
        <f>Tbl5a!K21/Tbl11!C20</f>
        <v>7.872742643027833</v>
      </c>
      <c r="U21" s="10">
        <f>Tbl5a!L21/Tbl11!C20</f>
        <v>0.5546449428925774</v>
      </c>
      <c r="W21" s="10">
        <f>Tbl5a!M21/Tbl11!C20</f>
        <v>0</v>
      </c>
      <c r="Y21" s="10">
        <f>Tbl5a!N21/Tbl11!C20</f>
        <v>100.53860945074689</v>
      </c>
    </row>
    <row r="22" spans="1:25" ht="12.75">
      <c r="A22" s="3" t="s">
        <v>60</v>
      </c>
      <c r="B22" s="10">
        <f t="shared" si="0"/>
        <v>1270.008638126208</v>
      </c>
      <c r="C22" s="10">
        <f>Tbl5a!C22/Tbl11!C21</f>
        <v>22.942387162381124</v>
      </c>
      <c r="E22" s="10">
        <f>Tbl5a!D22/Tbl11!C21</f>
        <v>9.619350296691138</v>
      </c>
      <c r="G22" s="10">
        <f>Tbl5a!E22/Tbl11!C21</f>
        <v>236.75739269391082</v>
      </c>
      <c r="I22" s="10">
        <f>Tbl5a!F22/Tbl11!C21</f>
        <v>61.14790304737</v>
      </c>
      <c r="K22" s="10">
        <f>Tbl5a!G22/Tbl11!C21</f>
        <v>52.39118978175601</v>
      </c>
      <c r="M22" s="10">
        <f>Tbl5a!H22/Tbl11!C21</f>
        <v>238.6385016818085</v>
      </c>
      <c r="O22" s="10">
        <f>Tbl5a!I22/Tbl11!C21</f>
        <v>0</v>
      </c>
      <c r="Q22" s="10">
        <f>Tbl5a!J22/Tbl11!C21</f>
        <v>0</v>
      </c>
      <c r="S22" s="10">
        <f>Tbl5a!K22/Tbl11!C21</f>
        <v>17.0266966151508</v>
      </c>
      <c r="U22" s="10">
        <f>Tbl5a!L22/Tbl11!C21</f>
        <v>213.84424776783217</v>
      </c>
      <c r="W22" s="10">
        <f>Tbl5a!M22/Tbl11!C21</f>
        <v>0</v>
      </c>
      <c r="Y22" s="10">
        <f>Tbl5a!N22/Tbl11!C21</f>
        <v>417.64096907930747</v>
      </c>
    </row>
    <row r="23" ht="12.75">
      <c r="A23" s="3"/>
    </row>
    <row r="24" spans="1:25" ht="12.75">
      <c r="A24" s="3" t="s">
        <v>61</v>
      </c>
      <c r="B24" s="10">
        <f t="shared" si="0"/>
        <v>837.4692068904828</v>
      </c>
      <c r="C24" s="10">
        <f>Tbl5a!C24/Tbl11!C23</f>
        <v>2.1017258660222695</v>
      </c>
      <c r="E24" s="10">
        <f>Tbl5a!D24/Tbl11!C23</f>
        <v>11.750298004276283</v>
      </c>
      <c r="G24" s="10">
        <f>Tbl5a!E24/Tbl11!C23</f>
        <v>186.10964011068904</v>
      </c>
      <c r="I24" s="10">
        <f>Tbl5a!F24/Tbl11!C23</f>
        <v>78.25352269138739</v>
      </c>
      <c r="K24" s="10">
        <f>Tbl5a!G24/Tbl11!C23</f>
        <v>10.955102020437788</v>
      </c>
      <c r="M24" s="10">
        <f>Tbl5a!H24/Tbl11!C23</f>
        <v>234.84084087757415</v>
      </c>
      <c r="O24" s="10">
        <f>Tbl5a!I24/Tbl11!C23</f>
        <v>0.7008316659656025</v>
      </c>
      <c r="Q24" s="10">
        <f>Tbl5a!J24/Tbl11!C23</f>
        <v>0</v>
      </c>
      <c r="S24" s="10">
        <f>Tbl5a!K24/Tbl11!C23</f>
        <v>116.67476131573726</v>
      </c>
      <c r="U24" s="10">
        <f>Tbl5a!L25/Tbl11!C23</f>
        <v>0.0019596511571303215</v>
      </c>
      <c r="W24" s="10">
        <f>Tbl5a!M24/Tbl11!C23</f>
        <v>0</v>
      </c>
      <c r="Y24" s="10">
        <f>Tbl5a!N24/Tbl11!C23</f>
        <v>196.08052468723596</v>
      </c>
    </row>
    <row r="25" spans="1:25" ht="12.75">
      <c r="A25" s="3" t="s">
        <v>62</v>
      </c>
      <c r="B25" s="10">
        <f t="shared" si="0"/>
        <v>1391.2355249027519</v>
      </c>
      <c r="C25" s="10">
        <f>Tbl5a!C25/Tbl11!C24</f>
        <v>42.730845046894025</v>
      </c>
      <c r="E25" s="10">
        <f>Tbl5a!D25/Tbl11!C24</f>
        <v>30.970660811875046</v>
      </c>
      <c r="G25" s="10">
        <f>Tbl5a!E25/Tbl11!C24</f>
        <v>408.53836002195555</v>
      </c>
      <c r="I25" s="10">
        <f>Tbl5a!F25/Tbl11!C24</f>
        <v>40.421523518602484</v>
      </c>
      <c r="K25" s="10">
        <f>Tbl5a!G25/Tbl11!C24</f>
        <v>25.658186764670784</v>
      </c>
      <c r="M25" s="10">
        <f>Tbl5a!H25/Tbl11!C24</f>
        <v>313.8448917738587</v>
      </c>
      <c r="O25" s="10">
        <f>Tbl5a!I25/Tbl11!C24</f>
        <v>14.414242417010714</v>
      </c>
      <c r="Q25" s="10">
        <f>Tbl5a!J25/Tbl11!C24</f>
        <v>31.06911676968236</v>
      </c>
      <c r="S25" s="10">
        <f>Tbl5a!K25/Tbl11!C24</f>
        <v>38.11022838460253</v>
      </c>
      <c r="U25" s="10">
        <f>Tbl5a!L26/Tbl11!C24</f>
        <v>0</v>
      </c>
      <c r="W25" s="10">
        <f>Tbl5a!M25/Tbl11!C24</f>
        <v>0</v>
      </c>
      <c r="Y25" s="10">
        <f>Tbl5a!N25/Tbl11!C24</f>
        <v>445.4774693935996</v>
      </c>
    </row>
    <row r="26" spans="1:25" ht="12.75">
      <c r="A26" s="3" t="s">
        <v>63</v>
      </c>
      <c r="B26" s="10">
        <f t="shared" si="0"/>
        <v>868.4295410386071</v>
      </c>
      <c r="C26" s="10">
        <f>Tbl5a!C26/Tbl11!C25</f>
        <v>15.39911498372777</v>
      </c>
      <c r="E26" s="10">
        <f>Tbl5a!D26/Tbl11!C25</f>
        <v>10.28704161856067</v>
      </c>
      <c r="G26" s="10">
        <f>Tbl5a!E26/Tbl11!C25</f>
        <v>107.77278682237592</v>
      </c>
      <c r="I26" s="10">
        <f>Tbl5a!F26/Tbl11!C25</f>
        <v>20.42178588238134</v>
      </c>
      <c r="K26" s="10">
        <f>Tbl5a!G26/Tbl11!C25</f>
        <v>28.191622114142962</v>
      </c>
      <c r="M26" s="10">
        <f>Tbl5a!H26/Tbl11!C25</f>
        <v>276.297400331747</v>
      </c>
      <c r="O26" s="10">
        <f>Tbl5a!I26/Tbl11!C25</f>
        <v>0</v>
      </c>
      <c r="Q26" s="10">
        <f>Tbl5a!J26/Tbl11!C25</f>
        <v>0</v>
      </c>
      <c r="S26" s="10">
        <f>Tbl5a!K26/Tbl11!C25</f>
        <v>1.6759314461031796</v>
      </c>
      <c r="U26" s="10">
        <f>Tbl5a!L26/Tbl11!C25</f>
        <v>0</v>
      </c>
      <c r="W26" s="10">
        <f>Tbl5a!M26/Tbl11!C25</f>
        <v>0</v>
      </c>
      <c r="Y26" s="10">
        <f>Tbl5a!N26/Tbl11!C25</f>
        <v>408.38385783956824</v>
      </c>
    </row>
    <row r="27" spans="1:25" ht="12.75">
      <c r="A27" s="3" t="s">
        <v>64</v>
      </c>
      <c r="B27" s="10">
        <f t="shared" si="0"/>
        <v>666.9721154730072</v>
      </c>
      <c r="C27" s="10">
        <f>Tbl5a!C27/Tbl11!C26</f>
        <v>7.584845576351858</v>
      </c>
      <c r="E27" s="10">
        <f>Tbl5a!D27/Tbl11!C26</f>
        <v>16.923732263150352</v>
      </c>
      <c r="G27" s="10">
        <f>Tbl5a!E27/Tbl11!C26</f>
        <v>123.2163615426055</v>
      </c>
      <c r="I27" s="10">
        <f>Tbl5a!F27/Tbl11!C26</f>
        <v>5.9194102790943655</v>
      </c>
      <c r="K27" s="10">
        <f>Tbl5a!G27/Tbl11!C26</f>
        <v>21.225881097003455</v>
      </c>
      <c r="M27" s="10">
        <f>Tbl5a!H27/Tbl11!C26</f>
        <v>222.9891841666955</v>
      </c>
      <c r="O27" s="10">
        <f>Tbl5a!I27/Tbl11!C26</f>
        <v>0.8921178453341768</v>
      </c>
      <c r="Q27" s="10">
        <f>Tbl5a!J27/Tbl11!C26</f>
        <v>0</v>
      </c>
      <c r="S27" s="10">
        <f>Tbl5a!K27/Tbl11!C26</f>
        <v>0.27075958938976835</v>
      </c>
      <c r="U27" s="10">
        <f>Tbl5a!L27/Tbl11!C26</f>
        <v>0</v>
      </c>
      <c r="W27" s="10">
        <f>Tbl5a!M27/Tbl11!C26</f>
        <v>0</v>
      </c>
      <c r="Y27" s="10">
        <f>Tbl5a!N27/Tbl11!C26</f>
        <v>267.94982311338225</v>
      </c>
    </row>
    <row r="28" spans="1:25" ht="12.75">
      <c r="A28" s="3" t="s">
        <v>65</v>
      </c>
      <c r="B28" s="10">
        <f t="shared" si="0"/>
        <v>1418.9164261592766</v>
      </c>
      <c r="C28" s="10">
        <f>Tbl5a!C28/Tbl11!C27</f>
        <v>96.0932853782668</v>
      </c>
      <c r="E28" s="10">
        <f>Tbl5a!D28/Tbl11!C27</f>
        <v>106.31523093229106</v>
      </c>
      <c r="G28" s="10">
        <f>Tbl5a!E28/Tbl11!C27</f>
        <v>339.3550031669441</v>
      </c>
      <c r="I28" s="10">
        <f>Tbl5a!F28/Tbl11!C27</f>
        <v>112.9592830929745</v>
      </c>
      <c r="K28" s="10">
        <f>Tbl5a!G28/Tbl11!C27</f>
        <v>67.73790930763282</v>
      </c>
      <c r="M28" s="10">
        <f>Tbl5a!H28/Tbl11!C27</f>
        <v>375.21303329588176</v>
      </c>
      <c r="O28" s="10">
        <f>Tbl5a!I28/Tbl11!C27</f>
        <v>0</v>
      </c>
      <c r="Q28" s="10">
        <f>Tbl5a!J28/Tbl11!C27</f>
        <v>0</v>
      </c>
      <c r="S28" s="10">
        <f>Tbl5a!K28/Tbl11!C27</f>
        <v>107.21425474962047</v>
      </c>
      <c r="U28" s="10">
        <f>Tbl5a!L28/Tbl11!C27</f>
        <v>60.54989238755758</v>
      </c>
      <c r="W28" s="10">
        <f>Tbl5a!M28/Tbl11!C27</f>
        <v>6.5431787206818965</v>
      </c>
      <c r="Y28" s="10">
        <f>Tbl5a!N28/Tbl11!C27</f>
        <v>146.93535512742568</v>
      </c>
    </row>
    <row r="29" ht="12.75">
      <c r="A29" s="3"/>
    </row>
    <row r="30" spans="1:25" ht="12.75">
      <c r="A30" s="134" t="s">
        <v>147</v>
      </c>
      <c r="B30" s="10">
        <f t="shared" si="0"/>
        <v>955.690410398173</v>
      </c>
      <c r="C30" s="10">
        <f>Tbl5a!C30/Tbl11!C29</f>
        <v>1.3608786249543336</v>
      </c>
      <c r="E30" s="10">
        <f>Tbl5a!D30/Tbl11!C29</f>
        <v>15.80020995023015</v>
      </c>
      <c r="G30" s="10">
        <f>Tbl5a!E30/Tbl11!C29</f>
        <v>174.71264128599688</v>
      </c>
      <c r="I30" s="10">
        <f>Tbl5a!F30/Tbl11!C29</f>
        <v>8.82600447685588</v>
      </c>
      <c r="K30" s="10">
        <f>Tbl5a!G30/Tbl11!C29</f>
        <v>9.497049079516115</v>
      </c>
      <c r="M30" s="10">
        <f>Tbl5a!H30/Tbl11!C29</f>
        <v>259.24051354089784</v>
      </c>
      <c r="O30" s="10">
        <f>Tbl5a!I30/Tbl11!C29</f>
        <v>2.814946585821627</v>
      </c>
      <c r="Q30" s="10">
        <f>Tbl5a!J30/Tbl11!C29</f>
        <v>0</v>
      </c>
      <c r="S30" s="10">
        <f>Tbl5a!K30/Tbl11!C29</f>
        <v>2.848219989586555</v>
      </c>
      <c r="U30" s="10">
        <f>Tbl5a!L30/Tbl11!C29</f>
        <v>205.79610182561777</v>
      </c>
      <c r="W30" s="10">
        <f>Tbl5a!M30/Tbl11!C29</f>
        <v>0</v>
      </c>
      <c r="Y30" s="10">
        <f>Tbl5a!N30/Tbl11!C29</f>
        <v>274.79384503869585</v>
      </c>
    </row>
    <row r="31" spans="1:25" ht="12.75">
      <c r="A31" s="3" t="s">
        <v>67</v>
      </c>
      <c r="B31" s="10">
        <f t="shared" si="0"/>
        <v>1596.423664555124</v>
      </c>
      <c r="C31" s="10">
        <f>Tbl5a!C31/Tbl11!C30</f>
        <v>17.781651960515923</v>
      </c>
      <c r="E31" s="10">
        <f>Tbl5a!D31/Tbl11!C30</f>
        <v>47.80322277018346</v>
      </c>
      <c r="G31" s="10">
        <f>Tbl5a!E31/Tbl11!C30</f>
        <v>310.6859154425972</v>
      </c>
      <c r="I31" s="10">
        <f>Tbl5a!F31/Tbl11!C30</f>
        <v>108.79269749464814</v>
      </c>
      <c r="K31" s="10">
        <f>Tbl5a!G31/Tbl11!C30</f>
        <v>137.9872663639498</v>
      </c>
      <c r="M31" s="10">
        <f>Tbl5a!H31/Tbl11!C30</f>
        <v>241.48726006453526</v>
      </c>
      <c r="O31" s="10">
        <f>Tbl5a!I31/Tbl11!C30</f>
        <v>8.946496002519517</v>
      </c>
      <c r="Q31" s="10">
        <f>Tbl5a!J31/Tbl11!C30</f>
        <v>5.961660593475274</v>
      </c>
      <c r="S31" s="10">
        <f>Tbl5a!K31/Tbl11!C30</f>
        <v>18.417359748715437</v>
      </c>
      <c r="U31" s="10">
        <f>Tbl5a!L31/Tbl11!C30</f>
        <v>354.49806968965305</v>
      </c>
      <c r="W31" s="10">
        <f>Tbl5a!M31/Tbl11!C30</f>
        <v>0</v>
      </c>
      <c r="Y31" s="10">
        <f>Tbl5a!N31/Tbl11!C30</f>
        <v>344.06206442433114</v>
      </c>
    </row>
    <row r="32" spans="1:25" ht="12.75">
      <c r="A32" s="3" t="s">
        <v>68</v>
      </c>
      <c r="B32" s="10">
        <f t="shared" si="0"/>
        <v>900.700689130349</v>
      </c>
      <c r="C32" s="10">
        <f>Tbl5a!C32/Tbl11!C31</f>
        <v>22.5669579671385</v>
      </c>
      <c r="E32" s="10">
        <f>Tbl5a!D32/Tbl11!C31</f>
        <v>20.284270358777214</v>
      </c>
      <c r="G32" s="10">
        <f>Tbl5a!E32/Tbl11!C31</f>
        <v>192.0348305875719</v>
      </c>
      <c r="I32" s="10">
        <f>Tbl5a!F32/Tbl11!C31</f>
        <v>25.77386270852474</v>
      </c>
      <c r="K32" s="10">
        <f>Tbl5a!G32/Tbl11!C31</f>
        <v>20.851259145437467</v>
      </c>
      <c r="M32" s="10">
        <f>Tbl5a!H32/Tbl11!C31</f>
        <v>291.66034696062553</v>
      </c>
      <c r="O32" s="10">
        <f>Tbl5a!I32/Tbl11!C31</f>
        <v>0.3895419576384943</v>
      </c>
      <c r="Q32" s="10">
        <f>Tbl5a!J32/Tbl11!C31</f>
        <v>0.6224323759806378</v>
      </c>
      <c r="S32" s="10">
        <f>Tbl5a!K32/Tbl11!C31</f>
        <v>43.25064012584882</v>
      </c>
      <c r="U32" s="10">
        <f>Tbl5a!L32/Tbl11!C31</f>
        <v>85.17765789162337</v>
      </c>
      <c r="W32" s="10">
        <f>Tbl5a!M32/Tbl11!C31</f>
        <v>0.010474547603015348</v>
      </c>
      <c r="Y32" s="10">
        <f>Tbl5a!N32/Tbl11!C31</f>
        <v>198.0784145035793</v>
      </c>
    </row>
    <row r="33" spans="1:25" ht="12.75">
      <c r="A33" s="3" t="s">
        <v>69</v>
      </c>
      <c r="B33" s="10">
        <f t="shared" si="0"/>
        <v>860.104324519595</v>
      </c>
      <c r="C33" s="10">
        <f>Tbl5a!C33/Tbl11!C32</f>
        <v>5.334377658396749</v>
      </c>
      <c r="E33" s="10">
        <f>Tbl5a!D33/Tbl11!C32</f>
        <v>14.361924183981449</v>
      </c>
      <c r="G33" s="10">
        <f>Tbl5a!E33/Tbl11!C32</f>
        <v>128.43673627538953</v>
      </c>
      <c r="I33" s="10">
        <f>Tbl5a!F33/Tbl11!C32</f>
        <v>33.31703471501987</v>
      </c>
      <c r="K33" s="10">
        <f>Tbl5a!G33/Tbl11!C32</f>
        <v>25.472826378287678</v>
      </c>
      <c r="M33" s="10">
        <f>Tbl5a!H33/Tbl11!C32</f>
        <v>200.31635649610203</v>
      </c>
      <c r="O33" s="10">
        <f>Tbl5a!I33/Tbl11!C32</f>
        <v>0.42616270262081507</v>
      </c>
      <c r="Q33" s="10">
        <f>Tbl5a!J33/Tbl11!C32</f>
        <v>11.031400836703064</v>
      </c>
      <c r="S33" s="10">
        <f>Tbl5a!K33/Tbl11!C32</f>
        <v>43.21437020031931</v>
      </c>
      <c r="U33" s="10">
        <f>Tbl5a!L33/Tbl11!C32</f>
        <v>40.06345192453358</v>
      </c>
      <c r="W33" s="10">
        <f>Tbl5a!M33/Tbl11!C32</f>
        <v>0</v>
      </c>
      <c r="Y33" s="10">
        <f>Tbl5a!N33/Tbl11!C32</f>
        <v>358.1296831482409</v>
      </c>
    </row>
    <row r="34" spans="1:25" ht="12.75">
      <c r="A34" s="3" t="s">
        <v>70</v>
      </c>
      <c r="B34" s="10">
        <f t="shared" si="0"/>
        <v>1876.982936982973</v>
      </c>
      <c r="C34" s="10">
        <f>Tbl5a!C34/Tbl11!C33</f>
        <v>6.756575961693079</v>
      </c>
      <c r="E34" s="10">
        <f>Tbl5a!D34/Tbl11!C33</f>
        <v>36.88512926798763</v>
      </c>
      <c r="G34" s="10">
        <f>Tbl5a!E34/Tbl11!C33</f>
        <v>673.8559559756294</v>
      </c>
      <c r="I34" s="10">
        <f>Tbl5a!F34/Tbl11!C33</f>
        <v>84.38761814575925</v>
      </c>
      <c r="K34" s="10">
        <f>Tbl5a!G34/Tbl11!C33</f>
        <v>87.51851918026047</v>
      </c>
      <c r="M34" s="10">
        <f>Tbl5a!H34/Tbl11!C33</f>
        <v>355.99982490307127</v>
      </c>
      <c r="O34" s="10">
        <f>Tbl5a!I34/Tbl11!C33</f>
        <v>3.709424860190462</v>
      </c>
      <c r="Q34" s="10">
        <f>Tbl5a!J34/Tbl11!C33</f>
        <v>3.6828958887955836</v>
      </c>
      <c r="S34" s="10">
        <f>Tbl5a!K34/Tbl11!C33</f>
        <v>24.24871625364041</v>
      </c>
      <c r="U34" s="10">
        <f>Tbl5a!L34/Tbl11!C33</f>
        <v>183.6180599974986</v>
      </c>
      <c r="W34" s="10">
        <f>Tbl5a!M34/Tbl11!C33</f>
        <v>0</v>
      </c>
      <c r="Y34" s="10">
        <f>Tbl5a!N34/Tbl11!C33</f>
        <v>416.32021654844647</v>
      </c>
    </row>
    <row r="35" ht="12.75">
      <c r="A35" s="3"/>
    </row>
    <row r="36" spans="1:25" ht="12.75">
      <c r="A36" s="3" t="s">
        <v>71</v>
      </c>
      <c r="B36" s="10">
        <f t="shared" si="0"/>
        <v>750.3035663599323</v>
      </c>
      <c r="C36" s="10">
        <f>Tbl5a!C36/Tbl11!C35</f>
        <v>7.6278830746692305</v>
      </c>
      <c r="E36" s="10">
        <f>Tbl5a!D36/Tbl11!C35</f>
        <v>15.23816554502587</v>
      </c>
      <c r="G36" s="10">
        <f>Tbl5a!E36/Tbl11!C35</f>
        <v>118.26897175296436</v>
      </c>
      <c r="I36" s="10">
        <f>Tbl5a!F36/Tbl11!C35</f>
        <v>15.460007782813717</v>
      </c>
      <c r="K36" s="10">
        <f>Tbl5a!G36/Tbl11!C35</f>
        <v>53.194261319415844</v>
      </c>
      <c r="M36" s="10">
        <f>Tbl5a!H36/Tbl11!C35</f>
        <v>346.7620679393856</v>
      </c>
      <c r="O36" s="10">
        <f>Tbl5a!I36/Tbl11!C35</f>
        <v>0</v>
      </c>
      <c r="Q36" s="10">
        <f>Tbl5a!J36/Tbl11!C35</f>
        <v>0</v>
      </c>
      <c r="S36" s="10">
        <f>Tbl5a!K36/Tbl11!C35</f>
        <v>2.4701918234674727</v>
      </c>
      <c r="U36" s="10">
        <f>Tbl5a!L36/Tbl11!C35</f>
        <v>0</v>
      </c>
      <c r="W36" s="10">
        <f>Tbl5a!M36/Tbl11!C35</f>
        <v>0.1917639518381175</v>
      </c>
      <c r="Y36" s="10">
        <f>Tbl5a!N36/Tbl11!C35</f>
        <v>191.09025317035213</v>
      </c>
    </row>
    <row r="37" spans="1:25" ht="12.75">
      <c r="A37" s="3" t="s">
        <v>72</v>
      </c>
      <c r="B37" s="10">
        <f t="shared" si="0"/>
        <v>1120.8647342746754</v>
      </c>
      <c r="C37" s="10">
        <f>Tbl5a!C37/Tbl11!C36</f>
        <v>19.854930799670157</v>
      </c>
      <c r="E37" s="10">
        <f>Tbl5a!D37/Tbl11!C36</f>
        <v>51.32867052429012</v>
      </c>
      <c r="G37" s="10">
        <f>Tbl5a!E37/Tbl11!C36</f>
        <v>239.06005684368958</v>
      </c>
      <c r="I37" s="10">
        <f>Tbl5a!F37/Tbl11!C36</f>
        <v>143.60329959434168</v>
      </c>
      <c r="K37" s="10">
        <f>Tbl5a!G37/Tbl11!C36</f>
        <v>22.202935097202783</v>
      </c>
      <c r="M37" s="10">
        <f>Tbl5a!H37/Tbl11!C36</f>
        <v>265.0068630260023</v>
      </c>
      <c r="O37" s="10">
        <f>Tbl5a!I37/Tbl11!C36</f>
        <v>21.13465830278023</v>
      </c>
      <c r="Q37" s="10">
        <f>Tbl5a!J37/Tbl11!C36</f>
        <v>0.29188379068234366</v>
      </c>
      <c r="S37" s="10">
        <f>Tbl5a!K37/Tbl11!C36</f>
        <v>4.580449074850247</v>
      </c>
      <c r="U37" s="10">
        <f>Tbl5a!L37/Tbl11!C36</f>
        <v>2.3381096542923108</v>
      </c>
      <c r="W37" s="10">
        <f>Tbl5a!M37/Tbl11!C36</f>
        <v>0</v>
      </c>
      <c r="Y37" s="10">
        <f>Tbl5a!N37/Tbl11!C36</f>
        <v>351.4628775668735</v>
      </c>
    </row>
    <row r="38" spans="1:25" ht="12.75">
      <c r="A38" s="3" t="s">
        <v>73</v>
      </c>
      <c r="B38" s="10">
        <f t="shared" si="0"/>
        <v>937.7010477595907</v>
      </c>
      <c r="C38" s="10">
        <f>Tbl5a!C38/Tbl11!C37</f>
        <v>25.537457509562458</v>
      </c>
      <c r="E38" s="10">
        <f>Tbl5a!D38/Tbl11!C37</f>
        <v>0.06198675933678672</v>
      </c>
      <c r="G38" s="10">
        <f>Tbl5a!E38/Tbl11!C37</f>
        <v>296.64323929685116</v>
      </c>
      <c r="I38" s="10">
        <f>Tbl5a!F38/Tbl11!C37</f>
        <v>69.80219751302668</v>
      </c>
      <c r="K38" s="10">
        <f>Tbl5a!G38/Tbl11!C37</f>
        <v>44.785862720519354</v>
      </c>
      <c r="M38" s="10">
        <f>Tbl5a!H38/Tbl11!C37</f>
        <v>284.1880564615254</v>
      </c>
      <c r="O38" s="10">
        <f>Tbl5a!I38/Tbl11!C37</f>
        <v>0</v>
      </c>
      <c r="Q38" s="10">
        <f>Tbl5a!J38/Tbl11!C37</f>
        <v>0.13523258220650541</v>
      </c>
      <c r="S38" s="10">
        <f>Tbl5a!K38/Tbl11!C37</f>
        <v>19.39170885235887</v>
      </c>
      <c r="U38" s="10">
        <f>Tbl5a!L38/Tbl11!C37</f>
        <v>0.103504111359404</v>
      </c>
      <c r="W38" s="10">
        <f>Tbl5a!M38/Tbl11!C37</f>
        <v>0</v>
      </c>
      <c r="Y38" s="10">
        <f>Tbl5a!N38/Tbl11!C37</f>
        <v>197.0518019528442</v>
      </c>
    </row>
    <row r="39" spans="1:26" ht="12.75">
      <c r="A39" s="8" t="s">
        <v>74</v>
      </c>
      <c r="B39" s="28">
        <f t="shared" si="0"/>
        <v>1349.1306773281349</v>
      </c>
      <c r="C39" s="28">
        <f>Tbl5a!C39/Tbl11!C38</f>
        <v>6.851285219386724</v>
      </c>
      <c r="D39" s="28"/>
      <c r="E39" s="28">
        <f>Tbl5a!D39/Tbl11!C38</f>
        <v>28.284035407728815</v>
      </c>
      <c r="F39" s="28"/>
      <c r="G39" s="28">
        <f>Tbl5a!E39/Tbl11!C38</f>
        <v>412.6982798353353</v>
      </c>
      <c r="H39" s="28"/>
      <c r="I39" s="28">
        <f>Tbl5a!F39/Tbl11!C38</f>
        <v>194.91380426323556</v>
      </c>
      <c r="J39" s="28"/>
      <c r="K39" s="28">
        <f>Tbl5a!G39/Tbl11!C38</f>
        <v>57.79417649345536</v>
      </c>
      <c r="L39" s="28"/>
      <c r="M39" s="28">
        <f>Tbl5a!H39/Tbl11!C38</f>
        <v>340.1226322485212</v>
      </c>
      <c r="N39" s="28"/>
      <c r="O39" s="28">
        <f>Tbl5a!I39/Tbl11!C38</f>
        <v>0</v>
      </c>
      <c r="P39" s="28"/>
      <c r="Q39" s="28">
        <f>Tbl5a!J39/Tbl11!C38</f>
        <v>9.264600439838961</v>
      </c>
      <c r="R39" s="28"/>
      <c r="S39" s="28">
        <f>Tbl5a!K39/Tbl11!C38</f>
        <v>49.307931711401096</v>
      </c>
      <c r="T39" s="28"/>
      <c r="U39" s="28">
        <f>Tbl5a!L39/Tbl11!C38</f>
        <v>77.46822873995575</v>
      </c>
      <c r="V39" s="28"/>
      <c r="W39" s="28">
        <f>Tbl5a!M39/Tbl11!C38</f>
        <v>0</v>
      </c>
      <c r="X39" s="28"/>
      <c r="Y39" s="28">
        <f>Tbl5a!N39/Tbl11!C38</f>
        <v>172.42570296927596</v>
      </c>
      <c r="Z39" s="28"/>
    </row>
    <row r="40" ht="12.75">
      <c r="A40" s="3" t="s">
        <v>179</v>
      </c>
    </row>
    <row r="41" ht="12.75">
      <c r="A41" s="3" t="s">
        <v>104</v>
      </c>
    </row>
  </sheetData>
  <sheetProtection password="CAF5" sheet="1" objects="1" scenarios="1"/>
  <mergeCells count="33">
    <mergeCell ref="W9:X9"/>
    <mergeCell ref="W8:X8"/>
    <mergeCell ref="W7:X7"/>
    <mergeCell ref="Y9:Z9"/>
    <mergeCell ref="Y8:Z8"/>
    <mergeCell ref="S9:T9"/>
    <mergeCell ref="S8:T8"/>
    <mergeCell ref="S7:T7"/>
    <mergeCell ref="U9:V9"/>
    <mergeCell ref="U8:V8"/>
    <mergeCell ref="Q9:R9"/>
    <mergeCell ref="Q8:R8"/>
    <mergeCell ref="K9:L9"/>
    <mergeCell ref="K8:L8"/>
    <mergeCell ref="K7:L7"/>
    <mergeCell ref="M9:N9"/>
    <mergeCell ref="M8:N8"/>
    <mergeCell ref="C9:D9"/>
    <mergeCell ref="G6:K6"/>
    <mergeCell ref="A1:Y1"/>
    <mergeCell ref="A3:Y3"/>
    <mergeCell ref="C8:D8"/>
    <mergeCell ref="I7:J7"/>
    <mergeCell ref="G8:H8"/>
    <mergeCell ref="I8:J8"/>
    <mergeCell ref="E9:F9"/>
    <mergeCell ref="E8:F8"/>
    <mergeCell ref="E7:F7"/>
    <mergeCell ref="O9:P9"/>
    <mergeCell ref="O8:P8"/>
    <mergeCell ref="O7:P7"/>
    <mergeCell ref="G9:H9"/>
    <mergeCell ref="I9:J9"/>
  </mergeCells>
  <printOptions horizontalCentered="1"/>
  <pageMargins left="0.29" right="0.25" top="0.7" bottom="0.88" header="0.36" footer="0.5"/>
  <pageSetup fitToHeight="1" fitToWidth="1" horizontalDpi="600" verticalDpi="600" orientation="landscape" scale="90" r:id="rId1"/>
  <headerFooter scaleWithDoc="0">
    <oddFooter>&amp;L&amp;"Arial,Italic"MSDE-LFRO   11 / 2012&amp;C- 5 -&amp;R&amp;"Arial,Italic"Selected Financial Data - Part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PageLayoutView="0" workbookViewId="0" topLeftCell="E1">
      <selection activeCell="K8" sqref="K8:L8"/>
    </sheetView>
  </sheetViews>
  <sheetFormatPr defaultColWidth="9.140625" defaultRowHeight="12.75"/>
  <cols>
    <col min="1" max="1" width="14.140625" style="10" customWidth="1"/>
    <col min="2" max="2" width="13.28125" style="10" customWidth="1"/>
    <col min="3" max="3" width="8.28125" style="10" customWidth="1"/>
    <col min="4" max="4" width="9.57421875" style="10" customWidth="1"/>
    <col min="5" max="5" width="10.28125" style="10" customWidth="1"/>
    <col min="6" max="6" width="10.7109375" style="10" customWidth="1"/>
    <col min="7" max="7" width="2.421875" style="10" customWidth="1"/>
    <col min="8" max="8" width="9.28125" style="10" customWidth="1"/>
    <col min="9" max="9" width="1.57421875" style="10" customWidth="1"/>
    <col min="10" max="10" width="10.7109375" style="10" customWidth="1"/>
    <col min="11" max="11" width="9.421875" style="10" customWidth="1"/>
    <col min="12" max="12" width="8.140625" style="10" customWidth="1"/>
    <col min="13" max="13" width="11.7109375" style="10" customWidth="1"/>
    <col min="14" max="15" width="9.421875" style="10" customWidth="1"/>
    <col min="16" max="16" width="11.140625" style="10" customWidth="1"/>
    <col min="17" max="16384" width="9.140625" style="10" customWidth="1"/>
  </cols>
  <sheetData>
    <row r="1" spans="1:16" ht="12.75">
      <c r="A1" s="240" t="s">
        <v>116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3" spans="1:16" ht="12.75">
      <c r="A3" s="241" t="s">
        <v>194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</row>
    <row r="5" spans="1:16" ht="13.5" thickBo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5:9" ht="15" customHeight="1" thickTop="1">
      <c r="E6" s="239" t="s">
        <v>110</v>
      </c>
      <c r="F6" s="239"/>
      <c r="G6" s="239"/>
      <c r="H6" s="239"/>
      <c r="I6" s="58"/>
    </row>
    <row r="7" spans="1:16" ht="12.75">
      <c r="A7" s="3" t="s">
        <v>112</v>
      </c>
      <c r="C7" s="49"/>
      <c r="D7" s="49" t="s">
        <v>26</v>
      </c>
      <c r="E7" s="49"/>
      <c r="F7" s="243" t="s">
        <v>30</v>
      </c>
      <c r="G7" s="243"/>
      <c r="H7" s="240" t="s">
        <v>32</v>
      </c>
      <c r="I7" s="240"/>
      <c r="J7" s="49"/>
      <c r="K7" s="49" t="s">
        <v>36</v>
      </c>
      <c r="L7" s="49"/>
      <c r="M7" s="49" t="s">
        <v>36</v>
      </c>
      <c r="N7" s="49"/>
      <c r="O7" s="49" t="s">
        <v>45</v>
      </c>
      <c r="P7" s="49"/>
    </row>
    <row r="8" spans="1:16" ht="12.75">
      <c r="A8" t="s">
        <v>35</v>
      </c>
      <c r="B8" s="49" t="s">
        <v>77</v>
      </c>
      <c r="C8" s="49" t="s">
        <v>24</v>
      </c>
      <c r="D8" s="49" t="s">
        <v>24</v>
      </c>
      <c r="E8" s="49" t="s">
        <v>29</v>
      </c>
      <c r="F8" s="240" t="s">
        <v>27</v>
      </c>
      <c r="G8" s="240"/>
      <c r="H8" s="240" t="s">
        <v>27</v>
      </c>
      <c r="I8" s="240"/>
      <c r="J8" s="49" t="s">
        <v>34</v>
      </c>
      <c r="K8" s="49" t="s">
        <v>38</v>
      </c>
      <c r="L8" s="49" t="s">
        <v>40</v>
      </c>
      <c r="M8" s="49" t="s">
        <v>41</v>
      </c>
      <c r="N8" s="49" t="s">
        <v>111</v>
      </c>
      <c r="O8" s="49" t="s">
        <v>46</v>
      </c>
      <c r="P8" s="49" t="s">
        <v>47</v>
      </c>
    </row>
    <row r="9" spans="1:16" ht="12.75">
      <c r="A9" s="8" t="s">
        <v>113</v>
      </c>
      <c r="B9" s="48" t="s">
        <v>154</v>
      </c>
      <c r="C9" s="48" t="s">
        <v>25</v>
      </c>
      <c r="D9" s="48" t="s">
        <v>25</v>
      </c>
      <c r="E9" s="48" t="s">
        <v>28</v>
      </c>
      <c r="F9" s="239" t="s">
        <v>31</v>
      </c>
      <c r="G9" s="239"/>
      <c r="H9" s="239" t="s">
        <v>33</v>
      </c>
      <c r="I9" s="239"/>
      <c r="J9" s="48" t="s">
        <v>35</v>
      </c>
      <c r="K9" s="48" t="s">
        <v>39</v>
      </c>
      <c r="L9" s="48" t="s">
        <v>39</v>
      </c>
      <c r="M9" s="48" t="s">
        <v>42</v>
      </c>
      <c r="N9" s="48" t="s">
        <v>44</v>
      </c>
      <c r="O9" s="48" t="s">
        <v>44</v>
      </c>
      <c r="P9" s="48" t="s">
        <v>48</v>
      </c>
    </row>
    <row r="10" spans="1:16" s="50" customFormat="1" ht="12.75">
      <c r="A10" s="75" t="s">
        <v>76</v>
      </c>
      <c r="B10" s="50">
        <f>+Tbl3!B10-Tbl5!B10</f>
        <v>11304.9521471495</v>
      </c>
      <c r="C10" s="50">
        <f>+Tbl3!E10-Tbl5!C10</f>
        <v>330.85409740064216</v>
      </c>
      <c r="D10" s="50">
        <f>+Tbl3!H10-Tbl5!E10</f>
        <v>844.5607512036839</v>
      </c>
      <c r="E10" s="50">
        <f>+Tbl3!K10-Tbl5!G10</f>
        <v>4640.963978469398</v>
      </c>
      <c r="F10" s="50">
        <f>+Tbl3!N10-Tbl5!I10</f>
        <v>162.88498365553434</v>
      </c>
      <c r="H10" s="50">
        <f>+Tbl3!Q10-Tbl5!K10</f>
        <v>143.2885441777737</v>
      </c>
      <c r="J10" s="50">
        <f>+Tbl3!T10-Tbl5!M10</f>
        <v>1201.8558860901317</v>
      </c>
      <c r="K10" s="50">
        <f>+Tbl3!W10-Tbl5!O10</f>
        <v>80.49690537163903</v>
      </c>
      <c r="L10" s="50">
        <f>+Tbl3!Z10-Tbl5!Q10</f>
        <v>67.41351772542058</v>
      </c>
      <c r="M10" s="50">
        <f>+Tbl3!AC10-Tbl5!S10</f>
        <v>600.5202159964947</v>
      </c>
      <c r="N10" s="50">
        <f>+Tbl3!AF10-Tbl5!U10</f>
        <v>735.813355599084</v>
      </c>
      <c r="O10" s="50">
        <f>+Tbl3!AI10-Tbl5!W10</f>
        <v>251.27605811700278</v>
      </c>
      <c r="P10" s="50">
        <f>+Tbl3!AL10-Tbl5!Y10</f>
        <v>2245.023853342698</v>
      </c>
    </row>
    <row r="11" spans="1:16" ht="12.75">
      <c r="A11" s="3"/>
      <c r="B11" s="23"/>
      <c r="C11" s="50"/>
      <c r="D11" s="50"/>
      <c r="E11" s="11"/>
      <c r="F11" s="11"/>
      <c r="G11" s="11"/>
      <c r="H11" s="11"/>
      <c r="I11" s="11"/>
      <c r="J11" s="11"/>
      <c r="K11" s="11"/>
      <c r="L11" s="11"/>
      <c r="N11" s="11"/>
      <c r="O11" s="11"/>
      <c r="P11" s="11"/>
    </row>
    <row r="12" spans="1:16" ht="12.75">
      <c r="A12" s="3" t="s">
        <v>52</v>
      </c>
      <c r="B12" s="10">
        <f>+Tbl3!B12-Tbl5!B12</f>
        <v>11321.183811702795</v>
      </c>
      <c r="C12" s="11">
        <f>+Tbl3!E12-Tbl5!C12</f>
        <v>233.21317050849396</v>
      </c>
      <c r="D12" s="11">
        <f>+Tbl3!H12-Tbl5!E12</f>
        <v>814.5355488188527</v>
      </c>
      <c r="E12" s="11">
        <f>+Tbl3!K12-Tbl5!G12</f>
        <v>4829.161379625921</v>
      </c>
      <c r="F12" s="11">
        <f>+Tbl3!N12-Tbl5!I12</f>
        <v>236.49300234513538</v>
      </c>
      <c r="G12" s="11"/>
      <c r="H12" s="11">
        <f>+Tbl3!Q12-Tbl5!K12</f>
        <v>119.12329005319455</v>
      </c>
      <c r="I12" s="11"/>
      <c r="J12" s="11">
        <f>+Tbl3!T12-Tbl5!M12</f>
        <v>1138.1414677114908</v>
      </c>
      <c r="K12" s="11">
        <f>+Tbl3!W12-Tbl5!O12</f>
        <v>90.8727232168392</v>
      </c>
      <c r="L12" s="11">
        <f>+Tbl3!Z12-Tbl5!Q12</f>
        <v>3.763264885889143</v>
      </c>
      <c r="M12" s="11">
        <f>+Tbl3!AC12-Tbl5!S12</f>
        <v>681.0195241091346</v>
      </c>
      <c r="N12" s="11">
        <f>+Tbl3!AF12-Tbl5!U12</f>
        <v>975.5343888348681</v>
      </c>
      <c r="O12" s="11">
        <f>+Tbl3!AI12-Tbl5!W12</f>
        <v>204.46986329577302</v>
      </c>
      <c r="P12" s="11">
        <f>+Tbl3!AL12-Tbl5!Y12</f>
        <v>1994.8561882972033</v>
      </c>
    </row>
    <row r="13" spans="1:16" ht="12.75">
      <c r="A13" s="3" t="s">
        <v>53</v>
      </c>
      <c r="B13" s="10">
        <f>+Tbl3!B13-Tbl5!B13</f>
        <v>10844.146334430081</v>
      </c>
      <c r="C13" s="11">
        <f>+Tbl3!E13-Tbl5!C13</f>
        <v>340.91845934654947</v>
      </c>
      <c r="D13" s="11">
        <f>+Tbl3!H13-Tbl5!E13</f>
        <v>788.7124837135015</v>
      </c>
      <c r="E13" s="11">
        <f>+Tbl3!K13-Tbl5!G13</f>
        <v>4602.083724127036</v>
      </c>
      <c r="F13" s="11">
        <f>+Tbl3!N13-Tbl5!I13</f>
        <v>181.2997517732725</v>
      </c>
      <c r="G13" s="11"/>
      <c r="H13" s="11">
        <f>+Tbl3!Q13-Tbl5!K13</f>
        <v>157.96931936731764</v>
      </c>
      <c r="I13" s="11"/>
      <c r="J13" s="11">
        <f>+Tbl3!T13-Tbl5!M13</f>
        <v>1069.4778478912538</v>
      </c>
      <c r="K13" s="11">
        <f>+Tbl3!W13-Tbl5!O13</f>
        <v>72.86293980607789</v>
      </c>
      <c r="L13" s="11">
        <f>+Tbl3!Z13-Tbl5!Q13</f>
        <v>0</v>
      </c>
      <c r="M13" s="11">
        <f>+Tbl3!AC13-Tbl5!S13</f>
        <v>585.4585559280838</v>
      </c>
      <c r="N13" s="11">
        <f>+Tbl3!AF13-Tbl5!U13</f>
        <v>831.1706935295449</v>
      </c>
      <c r="O13" s="11">
        <f>+Tbl3!AI13-Tbl5!W13</f>
        <v>161.84630592928974</v>
      </c>
      <c r="P13" s="11">
        <f>+Tbl3!AL13-Tbl5!Y13</f>
        <v>2052.3462530181573</v>
      </c>
    </row>
    <row r="14" spans="1:16" ht="12.75">
      <c r="A14" s="3" t="s">
        <v>75</v>
      </c>
      <c r="B14" s="10">
        <f>+Tbl3!B14-Tbl5!B14</f>
        <v>11553.040869898214</v>
      </c>
      <c r="C14" s="11">
        <f>+Tbl3!E14-Tbl5!C14</f>
        <v>565.0351685438275</v>
      </c>
      <c r="D14" s="11">
        <f>+Tbl3!H14-Tbl5!E14</f>
        <v>954.0541756867781</v>
      </c>
      <c r="E14" s="11">
        <f>+Tbl3!K14-Tbl5!G14</f>
        <v>3946.8953393564916</v>
      </c>
      <c r="F14" s="11">
        <f>+Tbl3!N14-Tbl5!I14</f>
        <v>90.77152092934693</v>
      </c>
      <c r="G14" s="11"/>
      <c r="H14" s="11">
        <f>+Tbl3!Q14-Tbl5!K14</f>
        <v>475.3951053186452</v>
      </c>
      <c r="I14" s="11"/>
      <c r="J14" s="11">
        <f>+Tbl3!T14-Tbl5!M14</f>
        <v>1707.6125583631876</v>
      </c>
      <c r="K14" s="11">
        <f>+Tbl3!W14-Tbl5!O14</f>
        <v>161.03219759578764</v>
      </c>
      <c r="L14" s="11">
        <f>+Tbl3!Z14-Tbl5!Q14</f>
        <v>0.42808418831761974</v>
      </c>
      <c r="M14" s="11">
        <f>+Tbl3!AC14-Tbl5!S14</f>
        <v>307.661405346582</v>
      </c>
      <c r="N14" s="11">
        <f>+Tbl3!AF14-Tbl5!U14</f>
        <v>899.0324540007207</v>
      </c>
      <c r="O14" s="11">
        <f>+Tbl3!AI14-Tbl5!W14</f>
        <v>251.6207027250466</v>
      </c>
      <c r="P14" s="11">
        <f>+Tbl3!AL14-Tbl5!Y14</f>
        <v>2193.5021578434817</v>
      </c>
    </row>
    <row r="15" spans="1:16" ht="12.75">
      <c r="A15" s="3" t="s">
        <v>54</v>
      </c>
      <c r="B15" s="10">
        <f>+Tbl3!B15-Tbl5!B15</f>
        <v>11045.7459004865</v>
      </c>
      <c r="C15" s="11">
        <f>+Tbl3!E15-Tbl5!C15</f>
        <v>348.6833238281641</v>
      </c>
      <c r="D15" s="11">
        <f>+Tbl3!H15-Tbl5!E15</f>
        <v>830.3566265201551</v>
      </c>
      <c r="E15" s="11">
        <f>+Tbl3!K15-Tbl5!G15</f>
        <v>4350.109337497038</v>
      </c>
      <c r="F15" s="11">
        <f>+Tbl3!N15-Tbl5!I15</f>
        <v>244.9230232791124</v>
      </c>
      <c r="G15" s="11"/>
      <c r="H15" s="11">
        <f>+Tbl3!Q15-Tbl5!K15</f>
        <v>81.05528978548617</v>
      </c>
      <c r="I15" s="11"/>
      <c r="J15" s="11">
        <f>+Tbl3!T15-Tbl5!M15</f>
        <v>1174.8065329101214</v>
      </c>
      <c r="K15" s="11">
        <f>+Tbl3!W15-Tbl5!O15</f>
        <v>82.93800137324038</v>
      </c>
      <c r="L15" s="11">
        <f>+Tbl3!Z15-Tbl5!Q15</f>
        <v>135.23190873082777</v>
      </c>
      <c r="M15" s="11">
        <f>+Tbl3!AC15-Tbl5!S15</f>
        <v>490.84746319495855</v>
      </c>
      <c r="N15" s="11">
        <f>+Tbl3!AF15-Tbl5!U15</f>
        <v>726.0436651345996</v>
      </c>
      <c r="O15" s="11">
        <f>+Tbl3!AI15-Tbl5!W15</f>
        <v>269.21653459612804</v>
      </c>
      <c r="P15" s="11">
        <f>+Tbl3!AL15-Tbl5!Y15</f>
        <v>2311.5341936366685</v>
      </c>
    </row>
    <row r="16" spans="1:16" ht="12.75">
      <c r="A16" s="3" t="s">
        <v>55</v>
      </c>
      <c r="B16" s="10">
        <f>+Tbl3!B16-Tbl5!B16</f>
        <v>10971.181370257686</v>
      </c>
      <c r="C16" s="11">
        <f>+Tbl3!E16-Tbl5!C16</f>
        <v>282.21621308212343</v>
      </c>
      <c r="D16" s="11">
        <f>+Tbl3!H16-Tbl5!E16</f>
        <v>692.787714663144</v>
      </c>
      <c r="E16" s="11">
        <f>+Tbl3!K16-Tbl5!G16</f>
        <v>4913.3932569023955</v>
      </c>
      <c r="F16" s="11">
        <f>+Tbl3!N16-Tbl5!I16</f>
        <v>56.51269000639577</v>
      </c>
      <c r="G16" s="11"/>
      <c r="H16" s="11">
        <f>+Tbl3!Q16-Tbl5!K16</f>
        <v>33.099796768621076</v>
      </c>
      <c r="I16" s="11"/>
      <c r="J16" s="11">
        <f>+Tbl3!T16-Tbl5!M16</f>
        <v>1227.3354794168456</v>
      </c>
      <c r="K16" s="11">
        <f>+Tbl3!W16-Tbl5!O16</f>
        <v>67.26789900595946</v>
      </c>
      <c r="L16" s="11">
        <f>+Tbl3!Z16-Tbl5!Q16</f>
        <v>68.9612401896029</v>
      </c>
      <c r="M16" s="11">
        <f>+Tbl3!AC16-Tbl5!S16</f>
        <v>749.7417777963741</v>
      </c>
      <c r="N16" s="11">
        <f>+Tbl3!AF16-Tbl5!U16</f>
        <v>983.1745924911984</v>
      </c>
      <c r="O16" s="11">
        <f>+Tbl3!AI16-Tbl5!W16</f>
        <v>188.46734908575766</v>
      </c>
      <c r="P16" s="11">
        <f>+Tbl3!AL16-Tbl5!Y16</f>
        <v>1708.2233608492684</v>
      </c>
    </row>
    <row r="17" spans="1:16" ht="12.75">
      <c r="A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2.75">
      <c r="A18" s="3" t="s">
        <v>56</v>
      </c>
      <c r="B18" s="10">
        <f>+Tbl3!B18-Tbl5!B18</f>
        <v>9659.295538729251</v>
      </c>
      <c r="C18" s="11">
        <f>+Tbl3!E18-Tbl5!C18</f>
        <v>268.5922776654282</v>
      </c>
      <c r="D18" s="11">
        <f>+Tbl3!H18-Tbl5!E18</f>
        <v>757.7773089404129</v>
      </c>
      <c r="E18" s="11">
        <f>+Tbl3!K18-Tbl5!G18</f>
        <v>4479.4659643512205</v>
      </c>
      <c r="F18" s="11">
        <f>+Tbl3!N18-Tbl5!I18</f>
        <v>120.73743686215492</v>
      </c>
      <c r="G18" s="11"/>
      <c r="H18" s="11">
        <f>+Tbl3!Q18-Tbl5!K18</f>
        <v>85.06031886375393</v>
      </c>
      <c r="I18" s="11"/>
      <c r="J18" s="11">
        <f>+Tbl3!T18-Tbl5!M18</f>
        <v>728.8231425480883</v>
      </c>
      <c r="K18" s="11">
        <f>+Tbl3!W18-Tbl5!O18</f>
        <v>100.92910125570239</v>
      </c>
      <c r="L18" s="11">
        <f>+Tbl3!Z18-Tbl5!Q18</f>
        <v>105.6608644123595</v>
      </c>
      <c r="M18" s="11">
        <f>+Tbl3!AC18-Tbl5!S18</f>
        <v>677.9481183276114</v>
      </c>
      <c r="N18" s="11">
        <f>+Tbl3!AF18-Tbl5!U18</f>
        <v>264.35806988665763</v>
      </c>
      <c r="O18" s="11">
        <f>+Tbl3!AI18-Tbl5!W18</f>
        <v>137.63755631848753</v>
      </c>
      <c r="P18" s="11">
        <f>+Tbl3!AL18-Tbl5!Y18</f>
        <v>1932.3053792973715</v>
      </c>
    </row>
    <row r="19" spans="1:16" ht="12.75">
      <c r="A19" s="3" t="s">
        <v>57</v>
      </c>
      <c r="B19" s="10">
        <f>+Tbl3!B19-Tbl5!B19</f>
        <v>10757.988005961775</v>
      </c>
      <c r="C19" s="11">
        <f>+Tbl3!E19-Tbl5!C19</f>
        <v>179.2964581757843</v>
      </c>
      <c r="D19" s="11">
        <f>+Tbl3!H19-Tbl5!E19</f>
        <v>844.5149301400137</v>
      </c>
      <c r="E19" s="11">
        <f>+Tbl3!K19-Tbl5!G19</f>
        <v>4471.1882743151655</v>
      </c>
      <c r="F19" s="11">
        <f>+Tbl3!N19-Tbl5!I19</f>
        <v>156.6808044728012</v>
      </c>
      <c r="G19" s="11"/>
      <c r="H19" s="11">
        <f>+Tbl3!Q19-Tbl5!K19</f>
        <v>59.920623563703636</v>
      </c>
      <c r="I19" s="11"/>
      <c r="J19" s="11">
        <f>+Tbl3!T19-Tbl5!M19</f>
        <v>882.4159672102261</v>
      </c>
      <c r="K19" s="11">
        <f>+Tbl3!W19-Tbl5!O19</f>
        <v>43.067786213023396</v>
      </c>
      <c r="L19" s="11">
        <f>+Tbl3!Z19-Tbl5!Q19</f>
        <v>112.82513931615773</v>
      </c>
      <c r="M19" s="11">
        <f>+Tbl3!AC19-Tbl5!S19</f>
        <v>744.3396773885655</v>
      </c>
      <c r="N19" s="11">
        <f>+Tbl3!AF19-Tbl5!U19</f>
        <v>915.4029449122988</v>
      </c>
      <c r="O19" s="11">
        <f>+Tbl3!AI19-Tbl5!W19</f>
        <v>211.74325078376813</v>
      </c>
      <c r="P19" s="11">
        <f>+Tbl3!AL19-Tbl5!Y19</f>
        <v>2136.592149470268</v>
      </c>
    </row>
    <row r="20" spans="1:16" ht="12.75">
      <c r="A20" s="3" t="s">
        <v>58</v>
      </c>
      <c r="B20" s="10">
        <f>+Tbl3!B20-Tbl5!B20</f>
        <v>10040.754326446546</v>
      </c>
      <c r="C20" s="11">
        <f>+Tbl3!E20-Tbl5!C20</f>
        <v>233.13747699041</v>
      </c>
      <c r="D20" s="11">
        <f>+Tbl3!H20-Tbl5!E20</f>
        <v>879.3136158846623</v>
      </c>
      <c r="E20" s="11">
        <f>+Tbl3!K20-Tbl5!G20</f>
        <v>4262.698884598055</v>
      </c>
      <c r="F20" s="11">
        <f>+Tbl3!N20-Tbl5!I20</f>
        <v>96.48809808843404</v>
      </c>
      <c r="G20" s="11"/>
      <c r="H20" s="11">
        <f>+Tbl3!Q20-Tbl5!K20</f>
        <v>71.26791658621356</v>
      </c>
      <c r="I20" s="11"/>
      <c r="J20" s="11">
        <f>+Tbl3!T20-Tbl5!M20</f>
        <v>1090.5841977215678</v>
      </c>
      <c r="K20" s="11">
        <f>+Tbl3!W20-Tbl5!O20</f>
        <v>60.70756194889618</v>
      </c>
      <c r="L20" s="11">
        <f>+Tbl3!Z20-Tbl5!Q20</f>
        <v>98.98986741327154</v>
      </c>
      <c r="M20" s="11">
        <f>+Tbl3!AC20-Tbl5!S20</f>
        <v>581.8875336294008</v>
      </c>
      <c r="N20" s="11">
        <f>+Tbl3!AF20-Tbl5!U20</f>
        <v>740.5072227585763</v>
      </c>
      <c r="O20" s="11">
        <f>+Tbl3!AI20-Tbl5!W20</f>
        <v>229.65231061337454</v>
      </c>
      <c r="P20" s="11">
        <f>+Tbl3!AL20-Tbl5!Y20</f>
        <v>1695.5196402136833</v>
      </c>
    </row>
    <row r="21" spans="1:16" ht="12.75">
      <c r="A21" s="3" t="s">
        <v>59</v>
      </c>
      <c r="B21" s="10">
        <f>+Tbl3!B21-Tbl5!B21</f>
        <v>10677.34281943711</v>
      </c>
      <c r="C21" s="11">
        <f>+Tbl3!E21-Tbl5!C21</f>
        <v>298.5893236959458</v>
      </c>
      <c r="D21" s="11">
        <f>+Tbl3!H21-Tbl5!E21</f>
        <v>743.9925723804394</v>
      </c>
      <c r="E21" s="11">
        <f>+Tbl3!K21-Tbl5!G21</f>
        <v>4539.071075791252</v>
      </c>
      <c r="F21" s="11">
        <f>+Tbl3!N21-Tbl5!I21</f>
        <v>124.30052415481524</v>
      </c>
      <c r="G21" s="11"/>
      <c r="H21" s="11">
        <f>+Tbl3!Q21-Tbl5!K21</f>
        <v>57.67883139451666</v>
      </c>
      <c r="I21" s="11"/>
      <c r="J21" s="11">
        <f>+Tbl3!T21-Tbl5!M21</f>
        <v>945.0461283156604</v>
      </c>
      <c r="K21" s="11">
        <f>+Tbl3!W21-Tbl5!O21</f>
        <v>117.09641418856029</v>
      </c>
      <c r="L21" s="11">
        <f>+Tbl3!Z21-Tbl5!Q21</f>
        <v>98.37813528601417</v>
      </c>
      <c r="M21" s="11">
        <f>+Tbl3!AC21-Tbl5!S21</f>
        <v>871.9358104038663</v>
      </c>
      <c r="N21" s="11">
        <f>+Tbl3!AF21-Tbl5!U21</f>
        <v>895.4845850260438</v>
      </c>
      <c r="O21" s="11">
        <f>+Tbl3!AI21-Tbl5!W21</f>
        <v>228.32566224749922</v>
      </c>
      <c r="P21" s="11">
        <f>+Tbl3!AL21-Tbl5!Y21</f>
        <v>1757.4437565524975</v>
      </c>
    </row>
    <row r="22" spans="1:16" ht="12.75">
      <c r="A22" s="3" t="s">
        <v>60</v>
      </c>
      <c r="B22" s="10">
        <f>+Tbl3!B22-Tbl5!B22</f>
        <v>10340.478511962632</v>
      </c>
      <c r="C22" s="11">
        <f>+Tbl3!E22-Tbl5!C22</f>
        <v>274.59082548303104</v>
      </c>
      <c r="D22" s="11">
        <f>+Tbl3!H22-Tbl5!E22</f>
        <v>1017.7681920278923</v>
      </c>
      <c r="E22" s="11">
        <f>+Tbl3!K22-Tbl5!G22</f>
        <v>4504.086001318627</v>
      </c>
      <c r="F22" s="11">
        <f>+Tbl3!N22-Tbl5!I22</f>
        <v>177.99138198844523</v>
      </c>
      <c r="G22" s="11"/>
      <c r="H22" s="11">
        <f>+Tbl3!Q22-Tbl5!K22</f>
        <v>152.42336875747316</v>
      </c>
      <c r="I22" s="11"/>
      <c r="J22" s="11">
        <f>+Tbl3!T22-Tbl5!M22</f>
        <v>861.1239800194442</v>
      </c>
      <c r="K22" s="11">
        <f>+Tbl3!W22-Tbl5!O22</f>
        <v>84.88539564406003</v>
      </c>
      <c r="L22" s="11">
        <f>+Tbl3!Z22-Tbl5!Q22</f>
        <v>98.01915362007888</v>
      </c>
      <c r="M22" s="11">
        <f>+Tbl3!AC22-Tbl5!S22</f>
        <v>702.2070624783487</v>
      </c>
      <c r="N22" s="11">
        <f>+Tbl3!AF22-Tbl5!U22</f>
        <v>600.6851877926404</v>
      </c>
      <c r="O22" s="11">
        <f>+Tbl3!AI22-Tbl5!W22</f>
        <v>218.99371305329262</v>
      </c>
      <c r="P22" s="11">
        <f>+Tbl3!AL22-Tbl5!Y22</f>
        <v>1647.7042497792972</v>
      </c>
    </row>
    <row r="23" spans="1:16" ht="12.75">
      <c r="A23" s="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2.75">
      <c r="A24" s="3" t="s">
        <v>61</v>
      </c>
      <c r="B24" s="10">
        <f>+Tbl3!B24-Tbl5!B24</f>
        <v>10154.398947030752</v>
      </c>
      <c r="C24" s="11">
        <f>+Tbl3!E24-Tbl5!C24</f>
        <v>221.45296699922488</v>
      </c>
      <c r="D24" s="11">
        <f>+Tbl3!H24-Tbl5!E24</f>
        <v>768.6916003360116</v>
      </c>
      <c r="E24" s="11">
        <f>+Tbl3!K24-Tbl5!G24</f>
        <v>4490.626082083172</v>
      </c>
      <c r="F24" s="11">
        <f>+Tbl3!N24-Tbl5!I24</f>
        <v>217.92144095521132</v>
      </c>
      <c r="G24" s="11"/>
      <c r="H24" s="11">
        <f>+Tbl3!Q24-Tbl5!K24</f>
        <v>32.81401038240658</v>
      </c>
      <c r="I24" s="11"/>
      <c r="J24" s="11">
        <f>+Tbl3!T24-Tbl5!M24</f>
        <v>874.6478317146449</v>
      </c>
      <c r="K24" s="11">
        <f>+Tbl3!W24-Tbl5!O24</f>
        <v>57.2191888542032</v>
      </c>
      <c r="L24" s="11">
        <f>+Tbl3!Z24-Tbl5!Q24</f>
        <v>121.99609842191913</v>
      </c>
      <c r="M24" s="11">
        <f>+Tbl3!AC24-Tbl5!S24</f>
        <v>309.2361012677819</v>
      </c>
      <c r="N24" s="11">
        <f>+Tbl3!AF24-Tbl5!U24</f>
        <v>886.7232398400826</v>
      </c>
      <c r="O24" s="11">
        <f>+Tbl3!AI24-Tbl5!W24</f>
        <v>271.9024365828177</v>
      </c>
      <c r="P24" s="11">
        <f>+Tbl3!AL24-Tbl5!Y24</f>
        <v>1901.167949593278</v>
      </c>
    </row>
    <row r="25" spans="1:16" ht="12.75">
      <c r="A25" s="3" t="s">
        <v>62</v>
      </c>
      <c r="B25" s="10">
        <f>+Tbl3!B25-Tbl5!B25</f>
        <v>10820.467198052645</v>
      </c>
      <c r="C25" s="11">
        <f>+Tbl3!E25-Tbl5!C25</f>
        <v>334.25354986516476</v>
      </c>
      <c r="D25" s="11">
        <f>+Tbl3!H25-Tbl5!E25</f>
        <v>596.0127604228813</v>
      </c>
      <c r="E25" s="11">
        <f>+Tbl3!K25-Tbl5!G25</f>
        <v>4723.9712932248285</v>
      </c>
      <c r="F25" s="11">
        <f>+Tbl3!N25-Tbl5!I25</f>
        <v>110.32132066916448</v>
      </c>
      <c r="G25" s="11"/>
      <c r="H25" s="11">
        <f>+Tbl3!Q25-Tbl5!K25</f>
        <v>81.36100517862684</v>
      </c>
      <c r="I25" s="11"/>
      <c r="J25" s="11">
        <f>+Tbl3!T25-Tbl5!M25</f>
        <v>656.1051738539009</v>
      </c>
      <c r="K25" s="11">
        <f>+Tbl3!W25-Tbl5!O25</f>
        <v>147.40700427177052</v>
      </c>
      <c r="L25" s="11">
        <f>+Tbl3!Z25-Tbl5!Q25</f>
        <v>82.75354509223683</v>
      </c>
      <c r="M25" s="11">
        <f>+Tbl3!AC25-Tbl5!S25</f>
        <v>921.7387561749754</v>
      </c>
      <c r="N25" s="11">
        <f>+Tbl3!AF25-Tbl5!U25</f>
        <v>969.639710760566</v>
      </c>
      <c r="O25" s="11">
        <f>+Tbl3!AI25-Tbl5!W25</f>
        <v>236.00884900842422</v>
      </c>
      <c r="P25" s="11">
        <f>+Tbl3!AL25-Tbl5!Y25</f>
        <v>1960.894229530105</v>
      </c>
    </row>
    <row r="26" spans="1:16" ht="12.75">
      <c r="A26" s="3" t="s">
        <v>63</v>
      </c>
      <c r="B26" s="10">
        <f>+Tbl3!B26-Tbl5!B26</f>
        <v>10762.94481092164</v>
      </c>
      <c r="C26" s="11">
        <f>+Tbl3!E26-Tbl5!C26</f>
        <v>274.33311824756055</v>
      </c>
      <c r="D26" s="11">
        <f>+Tbl3!H26-Tbl5!E26</f>
        <v>673.4006433800113</v>
      </c>
      <c r="E26" s="11">
        <f>+Tbl3!K26-Tbl5!G26</f>
        <v>4454.141032706718</v>
      </c>
      <c r="F26" s="11">
        <f>+Tbl3!N26-Tbl5!I26</f>
        <v>206.94656727665745</v>
      </c>
      <c r="G26" s="11"/>
      <c r="H26" s="11">
        <f>+Tbl3!Q26-Tbl5!K26</f>
        <v>59.32591394691781</v>
      </c>
      <c r="I26" s="11"/>
      <c r="J26" s="11">
        <f>+Tbl3!T26-Tbl5!M26</f>
        <v>912.5167205051566</v>
      </c>
      <c r="K26" s="11">
        <f>+Tbl3!W26-Tbl5!O26</f>
        <v>43.09389405818849</v>
      </c>
      <c r="L26" s="11">
        <f>+Tbl3!Z26-Tbl5!Q26</f>
        <v>85.13818912261364</v>
      </c>
      <c r="M26" s="11">
        <f>+Tbl3!AC26-Tbl5!S26</f>
        <v>791.5779778450927</v>
      </c>
      <c r="N26" s="11">
        <f>+Tbl3!AF26-Tbl5!U26</f>
        <v>765.8488987581613</v>
      </c>
      <c r="O26" s="11">
        <f>+Tbl3!AI26-Tbl5!W26</f>
        <v>313.6245439149097</v>
      </c>
      <c r="P26" s="11">
        <f>+Tbl3!AL26-Tbl5!Y26</f>
        <v>2182.997311159653</v>
      </c>
    </row>
    <row r="27" spans="1:16" ht="12.75">
      <c r="A27" s="3" t="s">
        <v>64</v>
      </c>
      <c r="B27" s="10">
        <f>+Tbl3!B27-Tbl5!B27</f>
        <v>12863.182354040124</v>
      </c>
      <c r="C27" s="11">
        <f>+Tbl3!E27-Tbl5!C27</f>
        <v>194.17895963584783</v>
      </c>
      <c r="D27" s="11">
        <f>+Tbl3!H27-Tbl5!E27</f>
        <v>992.2354593664899</v>
      </c>
      <c r="E27" s="11">
        <f>+Tbl3!K27-Tbl5!G27</f>
        <v>5560.549152535672</v>
      </c>
      <c r="F27" s="11">
        <f>+Tbl3!N27-Tbl5!I27</f>
        <v>349.9986066533882</v>
      </c>
      <c r="G27" s="11"/>
      <c r="H27" s="11">
        <f>+Tbl3!Q27-Tbl5!K27</f>
        <v>39.16086906238725</v>
      </c>
      <c r="I27" s="11"/>
      <c r="J27" s="11">
        <f>+Tbl3!T27-Tbl5!M27</f>
        <v>1521.3714573500124</v>
      </c>
      <c r="K27" s="11">
        <f>+Tbl3!W27-Tbl5!O27</f>
        <v>53.498994232280445</v>
      </c>
      <c r="L27" s="11">
        <f>+Tbl3!Z27-Tbl5!Q27</f>
        <v>116.72547730721138</v>
      </c>
      <c r="M27" s="11">
        <f>+Tbl3!AC27-Tbl5!S27</f>
        <v>672.9284694043977</v>
      </c>
      <c r="N27" s="11">
        <f>+Tbl3!AF27-Tbl5!U27</f>
        <v>750.6770719556375</v>
      </c>
      <c r="O27" s="11">
        <f>+Tbl3!AI27-Tbl5!W27</f>
        <v>390.4484982677072</v>
      </c>
      <c r="P27" s="11">
        <f>+Tbl3!AL27-Tbl5!Y27</f>
        <v>2221.409338269091</v>
      </c>
    </row>
    <row r="28" spans="1:16" ht="12.75">
      <c r="A28" s="3" t="s">
        <v>65</v>
      </c>
      <c r="B28" s="10">
        <f>+Tbl3!B28-Tbl5!B28</f>
        <v>12139.633860393464</v>
      </c>
      <c r="C28" s="11">
        <f>+Tbl3!E28-Tbl5!C28</f>
        <v>505.4276194447186</v>
      </c>
      <c r="D28" s="11">
        <f>+Tbl3!H28-Tbl5!E28</f>
        <v>1044.6515815305095</v>
      </c>
      <c r="E28" s="11">
        <f>+Tbl3!K28-Tbl5!G28</f>
        <v>5036.4206487302</v>
      </c>
      <c r="F28" s="11">
        <f>+Tbl3!N28-Tbl5!I28</f>
        <v>111.15640235149574</v>
      </c>
      <c r="G28" s="11"/>
      <c r="H28" s="11">
        <f>+Tbl3!Q28-Tbl5!K28</f>
        <v>72.21320135080511</v>
      </c>
      <c r="I28" s="11"/>
      <c r="J28" s="11">
        <f>+Tbl3!T28-Tbl5!M28</f>
        <v>1030.3296304383118</v>
      </c>
      <c r="K28" s="11">
        <f>+Tbl3!W28-Tbl5!O28</f>
        <v>99.4085093082694</v>
      </c>
      <c r="L28" s="11">
        <f>+Tbl3!Z28-Tbl5!Q28</f>
        <v>1.2481192171441486</v>
      </c>
      <c r="M28" s="11">
        <f>+Tbl3!AC28-Tbl5!S28</f>
        <v>961.1336349834332</v>
      </c>
      <c r="N28" s="11">
        <f>+Tbl3!AF28-Tbl5!U28</f>
        <v>992.2889202789459</v>
      </c>
      <c r="O28" s="11">
        <f>+Tbl3!AI28-Tbl5!W28</f>
        <v>300.83251328047675</v>
      </c>
      <c r="P28" s="11">
        <f>+Tbl3!AL28-Tbl5!Y28</f>
        <v>1984.5230794791564</v>
      </c>
    </row>
    <row r="29" spans="1:16" ht="12.75">
      <c r="A29" s="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2.75">
      <c r="A30" s="134" t="s">
        <v>147</v>
      </c>
      <c r="B30" s="10">
        <f>+Tbl3!B30-Tbl5!B30</f>
        <v>12917.928842965086</v>
      </c>
      <c r="C30" s="11">
        <f>+Tbl3!E30-Tbl5!C30</f>
        <v>259.21113227325884</v>
      </c>
      <c r="D30" s="11">
        <f>+Tbl3!H30-Tbl5!E30</f>
        <v>931.5911313666641</v>
      </c>
      <c r="E30" s="11">
        <f>+Tbl3!K30-Tbl5!G30</f>
        <v>5606.906129111892</v>
      </c>
      <c r="F30" s="11">
        <f>+Tbl3!N30-Tbl5!I30</f>
        <v>156.49115780393592</v>
      </c>
      <c r="G30" s="11"/>
      <c r="H30" s="11">
        <f>+Tbl3!Q30-Tbl5!K30</f>
        <v>69.96290661125583</v>
      </c>
      <c r="I30" s="11"/>
      <c r="J30" s="11">
        <f>+Tbl3!T30-Tbl5!M30</f>
        <v>1404.3887533005166</v>
      </c>
      <c r="K30" s="11">
        <f>+Tbl3!W30-Tbl5!O30</f>
        <v>72.05517112729702</v>
      </c>
      <c r="L30" s="11">
        <f>+Tbl3!Z30-Tbl5!Q30</f>
        <v>0.11403179356385214</v>
      </c>
      <c r="M30" s="11">
        <f>+Tbl3!AC30-Tbl5!S30</f>
        <v>599.2853466666226</v>
      </c>
      <c r="N30" s="11">
        <f>+Tbl3!AF30-Tbl5!U30</f>
        <v>619.2212005902327</v>
      </c>
      <c r="O30" s="11">
        <f>+Tbl3!AI30-Tbl5!W30</f>
        <v>223.7688214221838</v>
      </c>
      <c r="P30" s="11">
        <f>+Tbl3!AL30-Tbl5!Y30</f>
        <v>2974.9330608976593</v>
      </c>
    </row>
    <row r="31" spans="1:16" ht="12.75">
      <c r="A31" s="3" t="s">
        <v>67</v>
      </c>
      <c r="B31" s="10">
        <f>+Tbl3!B31-Tbl5!B31</f>
        <v>10717.590310882591</v>
      </c>
      <c r="C31" s="11">
        <f>+Tbl3!E31-Tbl5!C31</f>
        <v>461.0570288593469</v>
      </c>
      <c r="D31" s="11">
        <f>+Tbl3!H31-Tbl5!E31</f>
        <v>786.3581364590265</v>
      </c>
      <c r="E31" s="11">
        <f>+Tbl3!K31-Tbl5!G31</f>
        <v>4144.919016736451</v>
      </c>
      <c r="F31" s="11">
        <f>+Tbl3!N31-Tbl5!I31</f>
        <v>51.09944424819366</v>
      </c>
      <c r="G31" s="11"/>
      <c r="H31" s="11">
        <f>+Tbl3!Q31-Tbl5!K31</f>
        <v>252.34960989111232</v>
      </c>
      <c r="I31" s="11"/>
      <c r="J31" s="11">
        <f>+Tbl3!T31-Tbl5!M31</f>
        <v>1187.785015099884</v>
      </c>
      <c r="K31" s="11">
        <f>+Tbl3!W31-Tbl5!O31</f>
        <v>70.33116704159463</v>
      </c>
      <c r="L31" s="11">
        <f>+Tbl3!Z31-Tbl5!Q31</f>
        <v>109.59664411899539</v>
      </c>
      <c r="M31" s="11">
        <f>+Tbl3!AC31-Tbl5!S31</f>
        <v>746.0801534264114</v>
      </c>
      <c r="N31" s="11">
        <f>+Tbl3!AF31-Tbl5!U31</f>
        <v>502.30554458542537</v>
      </c>
      <c r="O31" s="11">
        <f>+Tbl3!AI31-Tbl5!W31</f>
        <v>263.98483650292127</v>
      </c>
      <c r="P31" s="11">
        <f>+Tbl3!AL31-Tbl5!Y31</f>
        <v>2141.7237139132285</v>
      </c>
    </row>
    <row r="32" spans="1:16" ht="12.75">
      <c r="A32" s="3" t="s">
        <v>68</v>
      </c>
      <c r="B32" s="10">
        <f>+Tbl3!B32-Tbl5!B32</f>
        <v>10121.623434667727</v>
      </c>
      <c r="C32" s="11">
        <f>+Tbl3!E32-Tbl5!C32</f>
        <v>220.23508517727066</v>
      </c>
      <c r="D32" s="11">
        <f>+Tbl3!H32-Tbl5!E32</f>
        <v>635.4104653455657</v>
      </c>
      <c r="E32" s="11">
        <f>+Tbl3!K32-Tbl5!G32</f>
        <v>4385.4261565719335</v>
      </c>
      <c r="F32" s="11">
        <f>+Tbl3!N32-Tbl5!I32</f>
        <v>147.87232377733406</v>
      </c>
      <c r="G32" s="11"/>
      <c r="H32" s="11">
        <f>+Tbl3!Q32-Tbl5!K32</f>
        <v>74.63667683759572</v>
      </c>
      <c r="I32" s="11"/>
      <c r="J32" s="11">
        <f>+Tbl3!T32-Tbl5!M32</f>
        <v>862.2730405137952</v>
      </c>
      <c r="K32" s="11">
        <f>+Tbl3!W32-Tbl5!O32</f>
        <v>62.96793747288686</v>
      </c>
      <c r="L32" s="11">
        <f>+Tbl3!Z32-Tbl5!Q32</f>
        <v>82.97569186905064</v>
      </c>
      <c r="M32" s="11">
        <f>+Tbl3!AC32-Tbl5!S32</f>
        <v>785.5023389241795</v>
      </c>
      <c r="N32" s="11">
        <f>+Tbl3!AF32-Tbl5!U32</f>
        <v>668.7233271645603</v>
      </c>
      <c r="O32" s="11">
        <f>+Tbl3!AI32-Tbl5!W32</f>
        <v>201.8259310489884</v>
      </c>
      <c r="P32" s="11">
        <f>+Tbl3!AL32-Tbl5!Y32</f>
        <v>1993.774459964565</v>
      </c>
    </row>
    <row r="33" spans="1:16" ht="12.75">
      <c r="A33" s="3" t="s">
        <v>69</v>
      </c>
      <c r="B33" s="10">
        <f>+Tbl3!B33-Tbl5!B33</f>
        <v>10092.590118630045</v>
      </c>
      <c r="C33" s="11">
        <f>+Tbl3!E33-Tbl5!C33</f>
        <v>204.12008029086496</v>
      </c>
      <c r="D33" s="11">
        <f>+Tbl3!H33-Tbl5!E33</f>
        <v>885.2053797210214</v>
      </c>
      <c r="E33" s="11">
        <f>+Tbl3!K33-Tbl5!G33</f>
        <v>4163.052233344598</v>
      </c>
      <c r="F33" s="11">
        <f>+Tbl3!N33-Tbl5!I33</f>
        <v>161.80861174880266</v>
      </c>
      <c r="G33" s="11"/>
      <c r="H33" s="11">
        <f>+Tbl3!Q33-Tbl5!K33</f>
        <v>30.8566872152238</v>
      </c>
      <c r="I33" s="11"/>
      <c r="J33" s="11">
        <f>+Tbl3!T33-Tbl5!M33</f>
        <v>891.672001911132</v>
      </c>
      <c r="K33" s="11">
        <f>+Tbl3!W33-Tbl5!O33</f>
        <v>60.08183142414321</v>
      </c>
      <c r="L33" s="11">
        <f>+Tbl3!Z33-Tbl5!Q33</f>
        <v>96.54633505412934</v>
      </c>
      <c r="M33" s="11">
        <f>+Tbl3!AC33-Tbl5!S33</f>
        <v>801.0093389113537</v>
      </c>
      <c r="N33" s="11">
        <f>+Tbl3!AF33-Tbl5!U33</f>
        <v>778.379235663594</v>
      </c>
      <c r="O33" s="11">
        <f>+Tbl3!AI33-Tbl5!W33</f>
        <v>213.32998030601428</v>
      </c>
      <c r="P33" s="11">
        <f>+Tbl3!AL33-Tbl5!Y33</f>
        <v>1806.5284030391672</v>
      </c>
    </row>
    <row r="34" spans="1:16" ht="12.75">
      <c r="A34" s="3" t="s">
        <v>70</v>
      </c>
      <c r="B34" s="10">
        <f>+Tbl3!B34-Tbl5!B34</f>
        <v>11040.74783898229</v>
      </c>
      <c r="C34" s="11">
        <f>+Tbl3!E34-Tbl5!C34</f>
        <v>237.32948239203844</v>
      </c>
      <c r="D34" s="11">
        <f>+Tbl3!H34-Tbl5!E34</f>
        <v>893.9854526612946</v>
      </c>
      <c r="E34" s="11">
        <f>+Tbl3!K34-Tbl5!G34</f>
        <v>4641.855637942431</v>
      </c>
      <c r="F34" s="11">
        <f>+Tbl3!N34-Tbl5!I34</f>
        <v>143.6395004377423</v>
      </c>
      <c r="G34" s="11"/>
      <c r="H34" s="11">
        <f>+Tbl3!Q34-Tbl5!K34</f>
        <v>57.5855634369026</v>
      </c>
      <c r="I34" s="11"/>
      <c r="J34" s="11">
        <f>+Tbl3!T34-Tbl5!M34</f>
        <v>838.1104968822027</v>
      </c>
      <c r="K34" s="11">
        <f>+Tbl3!W34-Tbl5!O34</f>
        <v>201.9867319408958</v>
      </c>
      <c r="L34" s="11">
        <f>+Tbl3!Z34-Tbl5!Q34</f>
        <v>110.04505708517213</v>
      </c>
      <c r="M34" s="11">
        <f>+Tbl3!AC34-Tbl5!S34</f>
        <v>951.4162768675517</v>
      </c>
      <c r="N34" s="11">
        <f>+Tbl3!AF34-Tbl5!U34</f>
        <v>589.5599385374045</v>
      </c>
      <c r="O34" s="11">
        <f>+Tbl3!AI34-Tbl5!W34</f>
        <v>340.1138380174739</v>
      </c>
      <c r="P34" s="11">
        <f>+Tbl3!AL34-Tbl5!Y34</f>
        <v>2035.119862781182</v>
      </c>
    </row>
    <row r="35" spans="1:16" ht="12.75">
      <c r="A35" s="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2.75">
      <c r="A36" s="3" t="s">
        <v>71</v>
      </c>
      <c r="B36" s="10">
        <f>+Tbl3!B36-Tbl5!B36</f>
        <v>10154.664892642953</v>
      </c>
      <c r="C36" s="11">
        <f>+Tbl3!E36-Tbl5!C36</f>
        <v>248.66574875246073</v>
      </c>
      <c r="D36" s="11">
        <f>+Tbl3!H36-Tbl5!E36</f>
        <v>896.7935768896214</v>
      </c>
      <c r="E36" s="11">
        <f>+Tbl3!K36-Tbl5!G36</f>
        <v>4416.349484960858</v>
      </c>
      <c r="F36" s="11">
        <f>+Tbl3!N36-Tbl5!I36</f>
        <v>280.4925422332098</v>
      </c>
      <c r="G36" s="11"/>
      <c r="H36" s="11">
        <f>+Tbl3!Q36-Tbl5!K36</f>
        <v>98.96573043995788</v>
      </c>
      <c r="I36" s="11"/>
      <c r="J36" s="11">
        <f>+Tbl3!T36-Tbl5!M36</f>
        <v>646.5821567550247</v>
      </c>
      <c r="K36" s="11">
        <f>+Tbl3!W36-Tbl5!O36</f>
        <v>45.935583482122425</v>
      </c>
      <c r="L36" s="11">
        <f>+Tbl3!Z36-Tbl5!Q36</f>
        <v>0</v>
      </c>
      <c r="M36" s="11">
        <f>+Tbl3!AC36-Tbl5!S36</f>
        <v>437.9512177814403</v>
      </c>
      <c r="N36" s="11">
        <f>+Tbl3!AF36-Tbl5!U36</f>
        <v>761.3834958567963</v>
      </c>
      <c r="O36" s="11">
        <f>+Tbl3!AI36-Tbl5!W36</f>
        <v>240.00856567321347</v>
      </c>
      <c r="P36" s="11">
        <f>+Tbl3!AL36-Tbl5!Y36</f>
        <v>2081.536789818249</v>
      </c>
    </row>
    <row r="37" spans="1:16" ht="12.75">
      <c r="A37" s="3" t="s">
        <v>72</v>
      </c>
      <c r="B37" s="10">
        <f>+Tbl3!B37-Tbl5!B37</f>
        <v>9985.711555501528</v>
      </c>
      <c r="C37" s="11">
        <f>+Tbl3!E37-Tbl5!C37</f>
        <v>278.86650443917097</v>
      </c>
      <c r="D37" s="11">
        <f>+Tbl3!H37-Tbl5!E37</f>
        <v>777.6137708103626</v>
      </c>
      <c r="E37" s="11">
        <f>+Tbl3!K37-Tbl5!G37</f>
        <v>4320.118350193193</v>
      </c>
      <c r="F37" s="11">
        <f>+Tbl3!N37-Tbl5!I37</f>
        <v>165.9388442826665</v>
      </c>
      <c r="G37" s="11"/>
      <c r="H37" s="11">
        <f>+Tbl3!Q37-Tbl5!K37</f>
        <v>123.19700616991886</v>
      </c>
      <c r="I37" s="11"/>
      <c r="J37" s="11">
        <f>+Tbl3!T37-Tbl5!M37</f>
        <v>750.8277038076518</v>
      </c>
      <c r="K37" s="11">
        <f>+Tbl3!W37-Tbl5!O37</f>
        <v>53.017405564986284</v>
      </c>
      <c r="L37" s="11">
        <f>+Tbl3!Z37-Tbl5!Q37</f>
        <v>21.027997595442656</v>
      </c>
      <c r="M37" s="11">
        <f>+Tbl3!AC37-Tbl5!S37</f>
        <v>434.1109181944398</v>
      </c>
      <c r="N37" s="11">
        <f>+Tbl3!AF37-Tbl5!U37</f>
        <v>844.7444203140128</v>
      </c>
      <c r="O37" s="11">
        <f>+Tbl3!AI37-Tbl5!W37</f>
        <v>415.3823333767089</v>
      </c>
      <c r="P37" s="11">
        <f>+Tbl3!AL37-Tbl5!Y37</f>
        <v>1800.8663007529744</v>
      </c>
    </row>
    <row r="38" spans="1:16" ht="12.75">
      <c r="A38" s="3" t="s">
        <v>73</v>
      </c>
      <c r="B38" s="10">
        <f>+Tbl3!B38-Tbl5!B38</f>
        <v>10711.085381157149</v>
      </c>
      <c r="C38" s="11">
        <f>+Tbl3!E38-Tbl5!C38</f>
        <v>269.6868537156786</v>
      </c>
      <c r="D38" s="11">
        <f>+Tbl3!H38-Tbl5!E38</f>
        <v>821.6211950535125</v>
      </c>
      <c r="E38" s="11">
        <f>+Tbl3!K38-Tbl5!G38</f>
        <v>4512.5031136077</v>
      </c>
      <c r="F38" s="11">
        <f>+Tbl3!N38-Tbl5!I38</f>
        <v>196.2129839294381</v>
      </c>
      <c r="G38" s="11"/>
      <c r="H38" s="11">
        <f>+Tbl3!Q38-Tbl5!K38</f>
        <v>79.12558949360883</v>
      </c>
      <c r="I38" s="11"/>
      <c r="J38" s="11">
        <f>+Tbl3!T38-Tbl5!M38</f>
        <v>942.5557094539417</v>
      </c>
      <c r="K38" s="11">
        <f>+Tbl3!W38-Tbl5!O38</f>
        <v>150.20138904659206</v>
      </c>
      <c r="L38" s="11">
        <f>+Tbl3!Z38-Tbl5!Q38</f>
        <v>105.57003566039926</v>
      </c>
      <c r="M38" s="11">
        <f>+Tbl3!AC38-Tbl5!S38</f>
        <v>555.1425987537577</v>
      </c>
      <c r="N38" s="11">
        <f>+Tbl3!AF38-Tbl5!U38</f>
        <v>755.6979911439873</v>
      </c>
      <c r="O38" s="11">
        <f>+Tbl3!AI38-Tbl5!W38</f>
        <v>184.42568373316482</v>
      </c>
      <c r="P38" s="11">
        <f>+Tbl3!AL38-Tbl5!Y38</f>
        <v>2138.342237565367</v>
      </c>
    </row>
    <row r="39" spans="1:16" ht="12.75">
      <c r="A39" s="8" t="s">
        <v>74</v>
      </c>
      <c r="B39" s="28">
        <f>+Tbl3!B39-Tbl5!B39</f>
        <v>13517.289513110773</v>
      </c>
      <c r="C39" s="28">
        <f>+Tbl3!E39-Tbl5!C39</f>
        <v>224.3406475897344</v>
      </c>
      <c r="D39" s="28">
        <f>+Tbl3!H39-Tbl5!E39</f>
        <v>991.3448992439698</v>
      </c>
      <c r="E39" s="28">
        <f>+Tbl3!K39-Tbl5!G39</f>
        <v>5930.669837538939</v>
      </c>
      <c r="F39" s="28">
        <f>+Tbl3!N39-Tbl5!I39</f>
        <v>290.5426701614148</v>
      </c>
      <c r="G39" s="28"/>
      <c r="H39" s="28">
        <f>+Tbl3!Q39-Tbl5!K39</f>
        <v>139.47806312991557</v>
      </c>
      <c r="I39" s="28"/>
      <c r="J39" s="28">
        <f>+Tbl3!T39-Tbl5!M39</f>
        <v>1255.2063480191355</v>
      </c>
      <c r="K39" s="28">
        <f>+Tbl3!W39-Tbl5!O39</f>
        <v>47.00973584881101</v>
      </c>
      <c r="L39" s="28">
        <f>+Tbl3!Z39-Tbl5!Q39</f>
        <v>122.1401940000706</v>
      </c>
      <c r="M39" s="28">
        <f>+Tbl3!AC39-Tbl5!S39</f>
        <v>836.8993283431962</v>
      </c>
      <c r="N39" s="28">
        <f>+Tbl3!AF39-Tbl5!U39</f>
        <v>1038.7345751854364</v>
      </c>
      <c r="O39" s="28">
        <f>+Tbl3!AI39-Tbl5!W39</f>
        <v>142.70789167749493</v>
      </c>
      <c r="P39" s="28">
        <f>+Tbl3!AL39-Tbl5!Y39</f>
        <v>2498.215322372654</v>
      </c>
    </row>
    <row r="40" ht="12.75">
      <c r="A40" s="3" t="s">
        <v>179</v>
      </c>
    </row>
  </sheetData>
  <sheetProtection password="CAF5" sheet="1" objects="1" scenarios="1"/>
  <mergeCells count="9">
    <mergeCell ref="F8:G8"/>
    <mergeCell ref="F9:G9"/>
    <mergeCell ref="H9:I9"/>
    <mergeCell ref="H8:I8"/>
    <mergeCell ref="A1:P1"/>
    <mergeCell ref="A3:P3"/>
    <mergeCell ref="E6:H6"/>
    <mergeCell ref="F7:G7"/>
    <mergeCell ref="H7:I7"/>
  </mergeCells>
  <printOptions horizontalCentered="1"/>
  <pageMargins left="0.59" right="0.68" top="0.87" bottom="0.88" header="0.67" footer="0.5"/>
  <pageSetup fitToHeight="1" fitToWidth="1" horizontalDpi="600" verticalDpi="600" orientation="landscape" scale="84" r:id="rId1"/>
  <headerFooter scaleWithDoc="0">
    <oddFooter>&amp;L&amp;"Arial,Italic"MSDE-LFRO     11 / 2012&amp;C- 6 -&amp;R&amp;"Arial,Italic"Selected Financial Data - Part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0"/>
  <sheetViews>
    <sheetView zoomScalePageLayoutView="0" workbookViewId="0" topLeftCell="A1">
      <selection activeCell="R10" sqref="R10"/>
    </sheetView>
  </sheetViews>
  <sheetFormatPr defaultColWidth="9.140625" defaultRowHeight="12.75"/>
  <cols>
    <col min="1" max="1" width="14.140625" style="3" customWidth="1"/>
    <col min="2" max="4" width="11.7109375" style="0" customWidth="1"/>
    <col min="5" max="5" width="8.7109375" style="0" customWidth="1"/>
    <col min="6" max="8" width="11.7109375" style="0" customWidth="1"/>
    <col min="9" max="9" width="4.7109375" style="0" customWidth="1"/>
    <col min="10" max="12" width="11.7109375" style="0" customWidth="1"/>
    <col min="13" max="13" width="5.57421875" style="0" customWidth="1"/>
    <col min="14" max="14" width="17.140625" style="0" customWidth="1"/>
    <col min="15" max="16" width="15.57421875" style="0" customWidth="1"/>
    <col min="17" max="17" width="8.421875" style="0" customWidth="1"/>
    <col min="18" max="18" width="14.8515625" style="0" bestFit="1" customWidth="1"/>
    <col min="19" max="20" width="12.8515625" style="0" bestFit="1" customWidth="1"/>
    <col min="21" max="21" width="13.00390625" style="0" bestFit="1" customWidth="1"/>
    <col min="23" max="23" width="12.28125" style="0" bestFit="1" customWidth="1"/>
    <col min="24" max="24" width="10.28125" style="0" bestFit="1" customWidth="1"/>
    <col min="25" max="25" width="9.7109375" style="0" bestFit="1" customWidth="1"/>
    <col min="26" max="26" width="12.28125" style="0" bestFit="1" customWidth="1"/>
    <col min="28" max="28" width="10.8515625" style="0" bestFit="1" customWidth="1"/>
    <col min="29" max="29" width="12.421875" style="0" bestFit="1" customWidth="1"/>
    <col min="30" max="30" width="10.28125" style="0" bestFit="1" customWidth="1"/>
    <col min="31" max="31" width="9.28125" style="0" bestFit="1" customWidth="1"/>
    <col min="32" max="32" width="11.28125" style="0" customWidth="1"/>
    <col min="34" max="34" width="16.00390625" style="0" bestFit="1" customWidth="1"/>
    <col min="35" max="35" width="14.28125" style="0" bestFit="1" customWidth="1"/>
    <col min="36" max="36" width="12.28125" style="0" bestFit="1" customWidth="1"/>
    <col min="37" max="37" width="13.421875" style="0" bestFit="1" customWidth="1"/>
  </cols>
  <sheetData>
    <row r="1" spans="1:12" ht="12.75">
      <c r="A1" s="235" t="s">
        <v>117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ht="12.75">
      <c r="R2" s="45"/>
    </row>
    <row r="3" spans="1:34" ht="12.75">
      <c r="A3" s="234" t="s">
        <v>210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W3" s="183" t="s">
        <v>200</v>
      </c>
      <c r="AC3" s="183" t="s">
        <v>198</v>
      </c>
      <c r="AH3" s="183" t="s">
        <v>196</v>
      </c>
    </row>
    <row r="4" spans="1:26" ht="12.75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N4" s="233" t="s">
        <v>176</v>
      </c>
      <c r="O4" s="233"/>
      <c r="P4" s="233"/>
      <c r="R4" s="246" t="s">
        <v>201</v>
      </c>
      <c r="S4" s="233"/>
      <c r="T4" s="233"/>
      <c r="U4" s="233"/>
      <c r="W4" s="233" t="s">
        <v>167</v>
      </c>
      <c r="X4" s="233"/>
      <c r="Y4" s="233"/>
      <c r="Z4" s="233"/>
    </row>
    <row r="5" spans="1:37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R5" s="245" t="s">
        <v>156</v>
      </c>
      <c r="S5" s="245"/>
      <c r="T5" s="245"/>
      <c r="U5" s="245"/>
      <c r="W5" s="245" t="s">
        <v>168</v>
      </c>
      <c r="X5" s="245"/>
      <c r="Y5" s="245"/>
      <c r="Z5" s="245"/>
      <c r="AH5" s="244" t="s">
        <v>197</v>
      </c>
      <c r="AI5" s="245"/>
      <c r="AJ5" s="245"/>
      <c r="AK5" s="245"/>
    </row>
    <row r="6" spans="1:37" ht="15" customHeight="1" thickTop="1">
      <c r="A6" s="3" t="s">
        <v>112</v>
      </c>
      <c r="R6" s="113" t="s">
        <v>77</v>
      </c>
      <c r="S6" s="113"/>
      <c r="T6" s="113" t="s">
        <v>157</v>
      </c>
      <c r="U6" s="113" t="s">
        <v>32</v>
      </c>
      <c r="W6" s="126" t="s">
        <v>77</v>
      </c>
      <c r="X6" s="126"/>
      <c r="Y6" s="126"/>
      <c r="Z6" s="126"/>
      <c r="AC6" s="247" t="s">
        <v>199</v>
      </c>
      <c r="AD6" s="237"/>
      <c r="AE6" s="237"/>
      <c r="AF6" s="237"/>
      <c r="AH6" s="113" t="s">
        <v>77</v>
      </c>
      <c r="AI6" s="113"/>
      <c r="AJ6" s="113" t="s">
        <v>157</v>
      </c>
      <c r="AK6" s="113" t="s">
        <v>32</v>
      </c>
    </row>
    <row r="7" spans="1:37" ht="13.5" thickBot="1">
      <c r="A7" t="s">
        <v>35</v>
      </c>
      <c r="B7" s="237" t="s">
        <v>118</v>
      </c>
      <c r="C7" s="237"/>
      <c r="D7" s="237"/>
      <c r="E7" s="6"/>
      <c r="F7" s="237" t="s">
        <v>119</v>
      </c>
      <c r="G7" s="237"/>
      <c r="H7" s="237"/>
      <c r="I7" s="6"/>
      <c r="J7" s="237" t="s">
        <v>120</v>
      </c>
      <c r="K7" s="237"/>
      <c r="L7" s="237"/>
      <c r="N7" s="231" t="s">
        <v>168</v>
      </c>
      <c r="O7" s="231" t="s">
        <v>119</v>
      </c>
      <c r="P7" s="231" t="s">
        <v>169</v>
      </c>
      <c r="R7" s="113" t="s">
        <v>158</v>
      </c>
      <c r="S7" s="113"/>
      <c r="T7" s="113" t="s">
        <v>159</v>
      </c>
      <c r="U7" s="113" t="s">
        <v>160</v>
      </c>
      <c r="W7" s="113" t="s">
        <v>160</v>
      </c>
      <c r="X7" s="113" t="s">
        <v>164</v>
      </c>
      <c r="Y7" s="113" t="s">
        <v>157</v>
      </c>
      <c r="Z7" s="113"/>
      <c r="AC7" s="248" t="s">
        <v>168</v>
      </c>
      <c r="AD7" s="248"/>
      <c r="AE7" s="248"/>
      <c r="AF7" s="248"/>
      <c r="AH7" s="113" t="s">
        <v>158</v>
      </c>
      <c r="AI7" s="113"/>
      <c r="AJ7" s="113" t="s">
        <v>159</v>
      </c>
      <c r="AK7" s="113" t="s">
        <v>160</v>
      </c>
    </row>
    <row r="8" spans="1:37" ht="13.5" thickBot="1">
      <c r="A8" s="4" t="s">
        <v>113</v>
      </c>
      <c r="B8" s="60" t="s">
        <v>185</v>
      </c>
      <c r="C8" s="60" t="s">
        <v>190</v>
      </c>
      <c r="D8" s="184" t="s">
        <v>195</v>
      </c>
      <c r="E8" s="60"/>
      <c r="F8" s="60" t="s">
        <v>185</v>
      </c>
      <c r="G8" s="60" t="s">
        <v>190</v>
      </c>
      <c r="H8" s="184" t="s">
        <v>195</v>
      </c>
      <c r="I8" s="114"/>
      <c r="J8" s="60" t="s">
        <v>185</v>
      </c>
      <c r="K8" s="60" t="s">
        <v>190</v>
      </c>
      <c r="L8" s="184" t="s">
        <v>195</v>
      </c>
      <c r="M8" s="61"/>
      <c r="N8" s="231"/>
      <c r="O8" s="231"/>
      <c r="P8" s="231"/>
      <c r="Q8" s="61"/>
      <c r="R8" s="127" t="s">
        <v>161</v>
      </c>
      <c r="S8" s="128" t="s">
        <v>119</v>
      </c>
      <c r="T8" s="129" t="s">
        <v>162</v>
      </c>
      <c r="U8" s="127" t="s">
        <v>163</v>
      </c>
      <c r="W8" s="127" t="s">
        <v>163</v>
      </c>
      <c r="X8" s="127" t="s">
        <v>165</v>
      </c>
      <c r="Y8" s="127" t="s">
        <v>166</v>
      </c>
      <c r="Z8" s="127" t="s">
        <v>32</v>
      </c>
      <c r="AC8" s="137" t="s">
        <v>172</v>
      </c>
      <c r="AD8" s="137" t="s">
        <v>173</v>
      </c>
      <c r="AE8" s="138" t="s">
        <v>174</v>
      </c>
      <c r="AF8" s="137" t="s">
        <v>175</v>
      </c>
      <c r="AH8" s="127" t="s">
        <v>161</v>
      </c>
      <c r="AI8" s="128" t="s">
        <v>119</v>
      </c>
      <c r="AJ8" s="129" t="s">
        <v>162</v>
      </c>
      <c r="AK8" s="127" t="s">
        <v>163</v>
      </c>
    </row>
    <row r="9" spans="1:37" s="54" customFormat="1" ht="12.75">
      <c r="A9" s="75" t="s">
        <v>76</v>
      </c>
      <c r="B9" s="115">
        <v>247.16430437559853</v>
      </c>
      <c r="C9" s="116">
        <v>286.8828738163853</v>
      </c>
      <c r="D9" s="185">
        <f>N9/Tbl11!C9</f>
        <v>273.1773960975129</v>
      </c>
      <c r="E9" s="186"/>
      <c r="F9" s="185">
        <v>53.00481273066251</v>
      </c>
      <c r="G9" s="187">
        <v>54.40193816295714</v>
      </c>
      <c r="H9" s="188">
        <f>O9/Tbl11!C9</f>
        <v>45.824504599846556</v>
      </c>
      <c r="I9" s="186"/>
      <c r="J9" s="188">
        <v>15.761847668541163</v>
      </c>
      <c r="K9" s="187">
        <v>14.500761497906534</v>
      </c>
      <c r="L9" s="188">
        <f>P9/Tbl11!C9</f>
        <v>12.45060347345855</v>
      </c>
      <c r="N9" s="121">
        <f>SUM(N11:N38)</f>
        <v>229832417.2</v>
      </c>
      <c r="O9" s="121">
        <f>SUM(O11:O38)</f>
        <v>38553543.62999999</v>
      </c>
      <c r="P9" s="121">
        <f>SUM(P11:P38)</f>
        <v>10475069.799999997</v>
      </c>
      <c r="R9" s="121">
        <f>SUM(R11:R38)</f>
        <v>200480115.81</v>
      </c>
      <c r="S9" s="121">
        <f>SUM(S11:S38)</f>
        <v>37876402.28</v>
      </c>
      <c r="T9" s="121">
        <f>SUM(T11:T38)</f>
        <v>10420151.179999996</v>
      </c>
      <c r="U9" s="121">
        <f>R9-S9-T9</f>
        <v>152183562.35</v>
      </c>
      <c r="W9" s="91">
        <f>SUM(W11:W38)</f>
        <v>29352301.39</v>
      </c>
      <c r="X9" s="149">
        <f>SUM(X11:X38)</f>
        <v>677141.3500000001</v>
      </c>
      <c r="Y9" s="149">
        <f>SUM(Y11:Y38)</f>
        <v>54918.62</v>
      </c>
      <c r="Z9" s="149">
        <f>SUM(Z11:Z38)</f>
        <v>28620241.419999998</v>
      </c>
      <c r="AC9" s="139">
        <f>SUM(AC11:AC38)</f>
        <v>237277.35999999996</v>
      </c>
      <c r="AD9" s="155">
        <f>SUM(AD11:AD38)</f>
        <v>67631.22</v>
      </c>
      <c r="AE9" s="156">
        <f>SUM(AE11:AE38)</f>
        <v>0</v>
      </c>
      <c r="AF9" s="155">
        <f>SUM(AF11:AF38)</f>
        <v>169646.13999999993</v>
      </c>
      <c r="AH9" s="121">
        <f>SUM(AI9:AK9)</f>
        <v>200717393.17000008</v>
      </c>
      <c r="AI9" s="142">
        <f>SUM(AI11:AI38)</f>
        <v>37944033.5</v>
      </c>
      <c r="AJ9" s="142">
        <f>SUM(AJ11:AJ38)</f>
        <v>10420151.179999996</v>
      </c>
      <c r="AK9" s="142">
        <f>SUM(AK11:AK38)</f>
        <v>152353208.49000007</v>
      </c>
    </row>
    <row r="10" spans="4:37" ht="12.75">
      <c r="D10" s="183"/>
      <c r="E10" s="189"/>
      <c r="F10" s="183"/>
      <c r="G10" s="190"/>
      <c r="H10" s="183"/>
      <c r="I10" s="189"/>
      <c r="J10" s="183"/>
      <c r="K10" s="183"/>
      <c r="L10" s="183"/>
      <c r="R10" s="121"/>
      <c r="S10" s="121"/>
      <c r="T10" s="121"/>
      <c r="U10" s="121"/>
      <c r="W10" s="119"/>
      <c r="X10" s="119"/>
      <c r="Y10" s="119"/>
      <c r="Z10" s="119"/>
      <c r="AC10" s="140"/>
      <c r="AD10" s="140"/>
      <c r="AE10" s="141"/>
      <c r="AF10" s="140"/>
      <c r="AH10" s="121"/>
      <c r="AI10" s="121"/>
      <c r="AJ10" s="121"/>
      <c r="AK10" s="121"/>
    </row>
    <row r="11" spans="1:37" ht="12.75">
      <c r="A11" s="3" t="s">
        <v>52</v>
      </c>
      <c r="B11" s="117">
        <v>452.86201710278385</v>
      </c>
      <c r="C11" s="146">
        <v>468.656949647561</v>
      </c>
      <c r="D11" s="191">
        <f>N11/Tbl11!C11</f>
        <v>328.72318480809935</v>
      </c>
      <c r="E11" s="192"/>
      <c r="F11" s="193">
        <v>67.68013030413658</v>
      </c>
      <c r="G11" s="194">
        <v>83.51803195821282</v>
      </c>
      <c r="H11" s="193">
        <f>O11/Tbl11!C11</f>
        <v>41.022827889950236</v>
      </c>
      <c r="I11" s="192"/>
      <c r="J11" s="193">
        <v>95.36909569308641</v>
      </c>
      <c r="K11" s="193">
        <v>12.389368979752309</v>
      </c>
      <c r="L11" s="193">
        <f>P11/Tbl11!C11</f>
        <v>12.530692672882228</v>
      </c>
      <c r="N11" s="45">
        <f aca="true" t="shared" si="0" ref="N11:P15">R11+W11</f>
        <v>2873533.72</v>
      </c>
      <c r="O11" s="45">
        <f t="shared" si="0"/>
        <v>358601.05</v>
      </c>
      <c r="P11" s="45">
        <f t="shared" si="0"/>
        <v>109537.05</v>
      </c>
      <c r="R11" s="121">
        <f>S11+T11+U11</f>
        <v>2531262.2600000002</v>
      </c>
      <c r="S11" s="91">
        <f aca="true" t="shared" si="1" ref="S11:U15">AI11-AD11</f>
        <v>358601.05</v>
      </c>
      <c r="T11" s="91">
        <f t="shared" si="1"/>
        <v>109537.05</v>
      </c>
      <c r="U11" s="121">
        <f t="shared" si="1"/>
        <v>2063124.1600000004</v>
      </c>
      <c r="W11" s="121">
        <f>X11+Y11+Z11</f>
        <v>342271.46</v>
      </c>
      <c r="X11" s="121">
        <v>0</v>
      </c>
      <c r="Y11" s="121">
        <v>0</v>
      </c>
      <c r="Z11" s="121">
        <v>342271.46</v>
      </c>
      <c r="AC11" s="121">
        <f>AD11+AE11+AF11</f>
        <v>16710.089999999997</v>
      </c>
      <c r="AD11" s="121">
        <v>0</v>
      </c>
      <c r="AE11" s="121">
        <v>0</v>
      </c>
      <c r="AF11" s="121">
        <v>16710.089999999997</v>
      </c>
      <c r="AG11" s="145"/>
      <c r="AH11" s="121">
        <f>SUM(AI11:AK11)</f>
        <v>2547972.3500000006</v>
      </c>
      <c r="AI11" s="120">
        <v>358601.05</v>
      </c>
      <c r="AJ11" s="143">
        <v>109537.05</v>
      </c>
      <c r="AK11" s="121">
        <v>2079834.2500000005</v>
      </c>
    </row>
    <row r="12" spans="1:37" ht="12.75">
      <c r="A12" s="3" t="s">
        <v>53</v>
      </c>
      <c r="B12" s="117">
        <v>193.5784796664066</v>
      </c>
      <c r="C12" s="146">
        <v>227.74800102341914</v>
      </c>
      <c r="D12" s="191">
        <f>N12/Tbl11!C12</f>
        <v>384.5742624175299</v>
      </c>
      <c r="E12" s="192"/>
      <c r="F12" s="193">
        <v>18.853079647847512</v>
      </c>
      <c r="G12" s="194">
        <v>20.03675793815214</v>
      </c>
      <c r="H12" s="193">
        <f>O12/Tbl11!C12</f>
        <v>118.70022195373554</v>
      </c>
      <c r="I12" s="192"/>
      <c r="J12" s="193">
        <v>10.73591786749709</v>
      </c>
      <c r="K12" s="193">
        <v>10.812002046132807</v>
      </c>
      <c r="L12" s="193">
        <f>P12/Tbl11!C12</f>
        <v>11.04763916927364</v>
      </c>
      <c r="N12" s="45">
        <f t="shared" si="0"/>
        <v>28695008.360000003</v>
      </c>
      <c r="O12" s="45">
        <f t="shared" si="0"/>
        <v>8856816.99</v>
      </c>
      <c r="P12" s="45">
        <f t="shared" si="0"/>
        <v>824319.59</v>
      </c>
      <c r="R12" s="121">
        <f>S12+T12+U12</f>
        <v>24559021.880000003</v>
      </c>
      <c r="S12" s="91">
        <f t="shared" si="1"/>
        <v>8818316.99</v>
      </c>
      <c r="T12" s="91">
        <f t="shared" si="1"/>
        <v>824319.59</v>
      </c>
      <c r="U12" s="121">
        <f t="shared" si="1"/>
        <v>14916385.3</v>
      </c>
      <c r="W12" s="121">
        <f>X12+Y12+Z12</f>
        <v>4135986.48</v>
      </c>
      <c r="X12" s="121">
        <v>38500</v>
      </c>
      <c r="Y12" s="121">
        <v>0</v>
      </c>
      <c r="Z12" s="121">
        <v>4097486.48</v>
      </c>
      <c r="AC12" s="121">
        <f>AD12+AE12+AF12</f>
        <v>28257</v>
      </c>
      <c r="AD12" s="121">
        <v>0</v>
      </c>
      <c r="AE12" s="121">
        <v>0</v>
      </c>
      <c r="AF12" s="121">
        <v>28257</v>
      </c>
      <c r="AG12" s="145"/>
      <c r="AH12" s="121">
        <f>SUM(AI12:AK12)</f>
        <v>24587278.880000003</v>
      </c>
      <c r="AI12" s="120">
        <v>8818316.99</v>
      </c>
      <c r="AJ12" s="143">
        <v>824319.59</v>
      </c>
      <c r="AK12" s="121">
        <v>14944642.3</v>
      </c>
    </row>
    <row r="13" spans="1:37" ht="12.75">
      <c r="A13" s="3" t="s">
        <v>75</v>
      </c>
      <c r="B13" s="117">
        <v>263.6452452442398</v>
      </c>
      <c r="C13" s="146">
        <v>329.1365593320327</v>
      </c>
      <c r="D13" s="191">
        <f>N13/Tbl11!C13</f>
        <v>347.68566135428443</v>
      </c>
      <c r="E13" s="192"/>
      <c r="F13" s="193">
        <v>67.33813964147721</v>
      </c>
      <c r="G13" s="194">
        <v>52.6870289290284</v>
      </c>
      <c r="H13" s="193">
        <f>O13/Tbl11!C13</f>
        <v>47.70692936498829</v>
      </c>
      <c r="I13" s="192"/>
      <c r="J13" s="193">
        <v>0.7986829574823772</v>
      </c>
      <c r="K13" s="193">
        <v>0.3318302654661402</v>
      </c>
      <c r="L13" s="193">
        <f>P13/Tbl11!C13</f>
        <v>3.0502667963533607</v>
      </c>
      <c r="N13" s="45">
        <f t="shared" si="0"/>
        <v>28793391.45</v>
      </c>
      <c r="O13" s="45">
        <f t="shared" si="0"/>
        <v>3950822.379999999</v>
      </c>
      <c r="P13" s="45">
        <f t="shared" si="0"/>
        <v>252606.12</v>
      </c>
      <c r="R13" s="121">
        <f>S13+T13+U13</f>
        <v>22259593.52</v>
      </c>
      <c r="S13" s="91">
        <f t="shared" si="1"/>
        <v>3729620.869999999</v>
      </c>
      <c r="T13" s="91">
        <f t="shared" si="1"/>
        <v>246966.33</v>
      </c>
      <c r="U13" s="121">
        <f t="shared" si="1"/>
        <v>18283006.32</v>
      </c>
      <c r="W13" s="121">
        <f>X13+Y13+Z13</f>
        <v>6533797.93</v>
      </c>
      <c r="X13" s="121">
        <v>221201.51</v>
      </c>
      <c r="Y13" s="121">
        <v>5639.79</v>
      </c>
      <c r="Z13" s="121">
        <v>6306956.63</v>
      </c>
      <c r="AC13" s="121">
        <f>AD13+AE13+AF13</f>
        <v>0</v>
      </c>
      <c r="AD13" s="121">
        <v>0</v>
      </c>
      <c r="AE13" s="121">
        <v>0</v>
      </c>
      <c r="AF13" s="121">
        <v>0</v>
      </c>
      <c r="AG13" s="145"/>
      <c r="AH13" s="121">
        <f>SUM(AI13:AK13)</f>
        <v>22259593.52</v>
      </c>
      <c r="AI13" s="120">
        <v>3729620.869999999</v>
      </c>
      <c r="AJ13" s="143">
        <v>246966.33</v>
      </c>
      <c r="AK13" s="121">
        <v>18283006.32</v>
      </c>
    </row>
    <row r="14" spans="1:37" ht="12.75">
      <c r="A14" s="3" t="s">
        <v>54</v>
      </c>
      <c r="B14" s="117">
        <v>270.4421085993223</v>
      </c>
      <c r="C14" s="146">
        <v>480.6581279374835</v>
      </c>
      <c r="D14" s="191">
        <f>N14/Tbl11!C14</f>
        <v>316.4248378623388</v>
      </c>
      <c r="E14" s="192"/>
      <c r="F14" s="193">
        <v>79.64101784451931</v>
      </c>
      <c r="G14" s="194">
        <v>125.85204587379383</v>
      </c>
      <c r="H14" s="193">
        <f>O14/Tbl11!C14</f>
        <v>55.124472267630374</v>
      </c>
      <c r="I14" s="192"/>
      <c r="J14" s="193">
        <v>18.521292939345827</v>
      </c>
      <c r="K14" s="193">
        <v>21.6591883154336</v>
      </c>
      <c r="L14" s="193">
        <f>P14/Tbl11!C14</f>
        <v>18.417372223891938</v>
      </c>
      <c r="N14" s="45">
        <f t="shared" si="0"/>
        <v>32374295.330000006</v>
      </c>
      <c r="O14" s="45">
        <f t="shared" si="0"/>
        <v>5639936.35</v>
      </c>
      <c r="P14" s="45">
        <f t="shared" si="0"/>
        <v>1884332</v>
      </c>
      <c r="R14" s="121">
        <f>S14+T14+U14</f>
        <v>29382486.470000006</v>
      </c>
      <c r="S14" s="91">
        <f t="shared" si="1"/>
        <v>5531976.2299999995</v>
      </c>
      <c r="T14" s="91">
        <f t="shared" si="1"/>
        <v>1884332</v>
      </c>
      <c r="U14" s="121">
        <f t="shared" si="1"/>
        <v>21966178.240000006</v>
      </c>
      <c r="W14" s="121">
        <f>X14+Y14+Z14</f>
        <v>2991808.86</v>
      </c>
      <c r="X14" s="120">
        <v>107960.12</v>
      </c>
      <c r="Y14" s="121">
        <v>0</v>
      </c>
      <c r="Z14" s="121">
        <v>2883848.7399999998</v>
      </c>
      <c r="AC14" s="121">
        <f>AD14+AE14+AF14</f>
        <v>5628.469999999999</v>
      </c>
      <c r="AD14" s="121">
        <v>0</v>
      </c>
      <c r="AE14" s="121">
        <v>0</v>
      </c>
      <c r="AF14" s="157">
        <v>5628.469999999999</v>
      </c>
      <c r="AG14" s="145"/>
      <c r="AH14" s="121">
        <f>SUM(AI14:AK14)</f>
        <v>29388114.940000005</v>
      </c>
      <c r="AI14" s="120">
        <v>5531976.2299999995</v>
      </c>
      <c r="AJ14" s="143">
        <v>1884332</v>
      </c>
      <c r="AK14" s="121">
        <v>21971806.710000005</v>
      </c>
    </row>
    <row r="15" spans="1:37" ht="12.75">
      <c r="A15" s="3" t="s">
        <v>55</v>
      </c>
      <c r="B15" s="117">
        <v>175.1068463779694</v>
      </c>
      <c r="C15" s="146">
        <v>192.03083928771952</v>
      </c>
      <c r="D15" s="191">
        <f>N15/Tbl11!C15</f>
        <v>165.59354680597977</v>
      </c>
      <c r="E15" s="192"/>
      <c r="F15" s="193">
        <v>30.497555598896</v>
      </c>
      <c r="G15" s="194">
        <v>20.395256585285136</v>
      </c>
      <c r="H15" s="193">
        <f>O15/Tbl11!C15</f>
        <v>16.92845956592168</v>
      </c>
      <c r="I15" s="192"/>
      <c r="J15" s="193">
        <v>13.891968208839495</v>
      </c>
      <c r="K15" s="193">
        <v>0.3693049177615054</v>
      </c>
      <c r="L15" s="193">
        <f>P15/Tbl11!C15</f>
        <v>0.25563399224134326</v>
      </c>
      <c r="N15" s="45">
        <f t="shared" si="0"/>
        <v>2770330.36</v>
      </c>
      <c r="O15" s="45">
        <f t="shared" si="0"/>
        <v>283208.05</v>
      </c>
      <c r="P15" s="45">
        <f t="shared" si="0"/>
        <v>4276.68</v>
      </c>
      <c r="R15" s="121">
        <f>S15+T15+U15</f>
        <v>2327366.36</v>
      </c>
      <c r="S15" s="91">
        <f t="shared" si="1"/>
        <v>267091.36</v>
      </c>
      <c r="T15" s="91">
        <f t="shared" si="1"/>
        <v>2093.19</v>
      </c>
      <c r="U15" s="121">
        <f t="shared" si="1"/>
        <v>2058181.81</v>
      </c>
      <c r="W15" s="121">
        <f>X15+Y15+Z15</f>
        <v>442963.99999999994</v>
      </c>
      <c r="X15" s="143">
        <v>16116.69</v>
      </c>
      <c r="Y15" s="121">
        <v>2183.49</v>
      </c>
      <c r="Z15" s="121">
        <v>424663.81999999995</v>
      </c>
      <c r="AC15" s="121">
        <f>AD15+AE15+AF15</f>
        <v>15591.52</v>
      </c>
      <c r="AD15" s="121">
        <v>0</v>
      </c>
      <c r="AE15" s="121">
        <v>0</v>
      </c>
      <c r="AF15" s="121">
        <v>15591.52</v>
      </c>
      <c r="AG15" s="145"/>
      <c r="AH15" s="121">
        <f>SUM(AI15:AK15)</f>
        <v>2342957.88</v>
      </c>
      <c r="AI15" s="120">
        <v>267091.36</v>
      </c>
      <c r="AJ15" s="143">
        <v>2093.19</v>
      </c>
      <c r="AK15" s="121">
        <v>2073773.33</v>
      </c>
    </row>
    <row r="16" spans="2:37" ht="12.75">
      <c r="B16" s="117"/>
      <c r="C16" s="146"/>
      <c r="D16" s="191"/>
      <c r="E16" s="190"/>
      <c r="F16" s="195"/>
      <c r="G16" s="194"/>
      <c r="H16" s="195"/>
      <c r="I16" s="190"/>
      <c r="J16" s="195"/>
      <c r="K16" s="183"/>
      <c r="L16" s="195"/>
      <c r="R16" s="121"/>
      <c r="S16" s="121"/>
      <c r="T16" s="121"/>
      <c r="U16" s="121"/>
      <c r="W16" s="121"/>
      <c r="X16" s="143"/>
      <c r="Y16" s="121"/>
      <c r="Z16" s="121"/>
      <c r="AC16" s="121"/>
      <c r="AD16" s="121"/>
      <c r="AE16" s="121"/>
      <c r="AF16" s="121"/>
      <c r="AG16" s="145"/>
      <c r="AH16" s="121"/>
      <c r="AI16" s="121"/>
      <c r="AJ16" s="121"/>
      <c r="AK16" s="121"/>
    </row>
    <row r="17" spans="1:37" ht="12.75">
      <c r="A17" s="3" t="s">
        <v>56</v>
      </c>
      <c r="B17" s="117">
        <v>236.0986102809325</v>
      </c>
      <c r="C17" s="146">
        <v>229.8000465051388</v>
      </c>
      <c r="D17" s="191">
        <f>N17/Tbl11!C17</f>
        <v>211.31383906316137</v>
      </c>
      <c r="E17" s="192"/>
      <c r="F17" s="193">
        <v>41.403009812584294</v>
      </c>
      <c r="G17" s="194">
        <v>21.651745337859833</v>
      </c>
      <c r="H17" s="193">
        <f>O17/Tbl11!C17</f>
        <v>7.129257395475709</v>
      </c>
      <c r="I17" s="192"/>
      <c r="J17" s="193">
        <v>25.831978481769283</v>
      </c>
      <c r="K17" s="193">
        <v>7.207894712365715</v>
      </c>
      <c r="L17" s="193">
        <f>P17/Tbl11!C17</f>
        <v>7.2223524432112125</v>
      </c>
      <c r="N17" s="45">
        <f aca="true" t="shared" si="2" ref="N17:P21">R17+W17</f>
        <v>1123291.54</v>
      </c>
      <c r="O17" s="45">
        <f t="shared" si="2"/>
        <v>37897.35</v>
      </c>
      <c r="P17" s="45">
        <f t="shared" si="2"/>
        <v>38392.22</v>
      </c>
      <c r="R17" s="121">
        <f>S17+T17+U17</f>
        <v>836222.3300000001</v>
      </c>
      <c r="S17" s="91">
        <f aca="true" t="shared" si="3" ref="S17:U21">AI17-AD17</f>
        <v>37897.35</v>
      </c>
      <c r="T17" s="91">
        <f t="shared" si="3"/>
        <v>38392.22</v>
      </c>
      <c r="U17" s="121">
        <f t="shared" si="3"/>
        <v>759932.76</v>
      </c>
      <c r="W17" s="121">
        <f>X17+Y17+Z17</f>
        <v>287069.21</v>
      </c>
      <c r="X17" s="143">
        <v>0</v>
      </c>
      <c r="Y17" s="121">
        <v>0</v>
      </c>
      <c r="Z17" s="120">
        <v>287069.21</v>
      </c>
      <c r="AC17" s="121">
        <f>AD17+AE17+AF17</f>
        <v>0</v>
      </c>
      <c r="AD17" s="121">
        <v>0</v>
      </c>
      <c r="AE17" s="121">
        <v>0</v>
      </c>
      <c r="AF17" s="121">
        <v>0</v>
      </c>
      <c r="AG17" s="145"/>
      <c r="AH17" s="121">
        <f>SUM(AI17:AK17)</f>
        <v>836222.3300000001</v>
      </c>
      <c r="AI17" s="143">
        <v>37897.35</v>
      </c>
      <c r="AJ17" s="143">
        <v>38392.22</v>
      </c>
      <c r="AK17" s="121">
        <v>759932.76</v>
      </c>
    </row>
    <row r="18" spans="1:37" ht="12.75">
      <c r="A18" s="3" t="s">
        <v>57</v>
      </c>
      <c r="B18" s="117">
        <v>323.2604745125506</v>
      </c>
      <c r="C18" s="146">
        <v>378.4772804219735</v>
      </c>
      <c r="D18" s="191">
        <f>N18/Tbl11!C18</f>
        <v>317.5318096049221</v>
      </c>
      <c r="E18" s="192"/>
      <c r="F18" s="193">
        <v>61.68269022588075</v>
      </c>
      <c r="G18" s="194">
        <v>64.47949127790815</v>
      </c>
      <c r="H18" s="193">
        <f>O18/Tbl11!C18</f>
        <v>40.946476898113815</v>
      </c>
      <c r="I18" s="192"/>
      <c r="J18" s="193">
        <v>43.95956290253173</v>
      </c>
      <c r="K18" s="193">
        <v>18.751513379202116</v>
      </c>
      <c r="L18" s="193">
        <f>P18/Tbl11!C18</f>
        <v>0.1753973906212142</v>
      </c>
      <c r="N18" s="45">
        <f t="shared" si="2"/>
        <v>8649630</v>
      </c>
      <c r="O18" s="45">
        <f t="shared" si="2"/>
        <v>1115390.22</v>
      </c>
      <c r="P18" s="45">
        <f t="shared" si="2"/>
        <v>4777.86</v>
      </c>
      <c r="R18" s="121">
        <f>S18+T18+U18</f>
        <v>7719274.199999999</v>
      </c>
      <c r="S18" s="91">
        <f t="shared" si="3"/>
        <v>1113873.42</v>
      </c>
      <c r="T18" s="91">
        <f t="shared" si="3"/>
        <v>0</v>
      </c>
      <c r="U18" s="121">
        <f t="shared" si="3"/>
        <v>6605400.779999999</v>
      </c>
      <c r="W18" s="121">
        <f>X18+Y18+Z18</f>
        <v>930355.7999999999</v>
      </c>
      <c r="X18" s="121">
        <v>1516.8</v>
      </c>
      <c r="Y18" s="120">
        <v>4777.86</v>
      </c>
      <c r="Z18" s="121">
        <v>924061.1399999999</v>
      </c>
      <c r="AC18" s="121">
        <f>AD18+AE18+AF18</f>
        <v>0</v>
      </c>
      <c r="AD18" s="121">
        <v>0</v>
      </c>
      <c r="AE18" s="121">
        <v>0</v>
      </c>
      <c r="AF18" s="121">
        <v>0</v>
      </c>
      <c r="AG18" s="145"/>
      <c r="AH18" s="121">
        <f>SUM(AI18:AK18)</f>
        <v>7719274.199999999</v>
      </c>
      <c r="AI18" s="120">
        <v>1113873.42</v>
      </c>
      <c r="AJ18" s="143">
        <v>0</v>
      </c>
      <c r="AK18" s="121">
        <v>6605400.779999999</v>
      </c>
    </row>
    <row r="19" spans="1:37" ht="12.75">
      <c r="A19" s="3" t="s">
        <v>58</v>
      </c>
      <c r="B19" s="117">
        <v>225.45964248117284</v>
      </c>
      <c r="C19" s="146">
        <v>201.64436903332228</v>
      </c>
      <c r="D19" s="191">
        <f>N19/Tbl11!C19</f>
        <v>174.84812962605392</v>
      </c>
      <c r="E19" s="192"/>
      <c r="F19" s="193">
        <v>87.10510312010868</v>
      </c>
      <c r="G19" s="194">
        <v>43.00822976238425</v>
      </c>
      <c r="H19" s="193">
        <f>O19/Tbl11!C19</f>
        <v>17.083077814249854</v>
      </c>
      <c r="I19" s="192"/>
      <c r="J19" s="193">
        <v>11.421671920174877</v>
      </c>
      <c r="K19" s="193">
        <v>11.84236779285281</v>
      </c>
      <c r="L19" s="193">
        <f>P19/Tbl11!C19</f>
        <v>10.909859046147906</v>
      </c>
      <c r="N19" s="45">
        <f t="shared" si="2"/>
        <v>2716615.3899999997</v>
      </c>
      <c r="O19" s="45">
        <f t="shared" si="2"/>
        <v>265419.77999999997</v>
      </c>
      <c r="P19" s="45">
        <f t="shared" si="2"/>
        <v>169506.48</v>
      </c>
      <c r="R19" s="121">
        <f>S19+T19+U19</f>
        <v>2266800.5799999996</v>
      </c>
      <c r="S19" s="91">
        <f t="shared" si="3"/>
        <v>264050.56999999995</v>
      </c>
      <c r="T19" s="91">
        <f t="shared" si="3"/>
        <v>169506.48</v>
      </c>
      <c r="U19" s="121">
        <f t="shared" si="3"/>
        <v>1833243.5299999998</v>
      </c>
      <c r="W19" s="121">
        <f>X19+Y19+Z19</f>
        <v>449814.81</v>
      </c>
      <c r="X19" s="121">
        <v>1369.21</v>
      </c>
      <c r="Y19" s="121">
        <v>0</v>
      </c>
      <c r="Z19" s="121">
        <v>448445.6</v>
      </c>
      <c r="AC19" s="121">
        <f>AD19+AE19+AF19</f>
        <v>0</v>
      </c>
      <c r="AD19" s="121">
        <v>0</v>
      </c>
      <c r="AE19" s="121">
        <v>0</v>
      </c>
      <c r="AF19" s="121">
        <v>0</v>
      </c>
      <c r="AG19" s="145"/>
      <c r="AH19" s="121">
        <f>SUM(AI19:AK19)</f>
        <v>2266800.5799999996</v>
      </c>
      <c r="AI19" s="120">
        <v>264050.56999999995</v>
      </c>
      <c r="AJ19" s="143">
        <v>169506.48</v>
      </c>
      <c r="AK19" s="121">
        <v>1833243.5299999998</v>
      </c>
    </row>
    <row r="20" spans="1:37" ht="12.75">
      <c r="A20" s="3" t="s">
        <v>59</v>
      </c>
      <c r="B20" s="117">
        <v>303.13665476481725</v>
      </c>
      <c r="C20" s="146">
        <v>257.284422660971</v>
      </c>
      <c r="D20" s="191">
        <f>N20/Tbl11!C20</f>
        <v>173.660183846792</v>
      </c>
      <c r="E20" s="192"/>
      <c r="F20" s="193">
        <v>18.620386419067223</v>
      </c>
      <c r="G20" s="194">
        <v>21.859393575596453</v>
      </c>
      <c r="H20" s="193">
        <f>O20/Tbl11!C20</f>
        <v>6.1653272693060535</v>
      </c>
      <c r="I20" s="192"/>
      <c r="J20" s="193">
        <v>8.333585539524913</v>
      </c>
      <c r="K20" s="193">
        <v>8.593386764217438</v>
      </c>
      <c r="L20" s="193">
        <f>P20/Tbl11!C20</f>
        <v>8.321764945630065</v>
      </c>
      <c r="N20" s="45">
        <f t="shared" si="2"/>
        <v>4607289.11</v>
      </c>
      <c r="O20" s="45">
        <f t="shared" si="2"/>
        <v>163569.13</v>
      </c>
      <c r="P20" s="45">
        <f t="shared" si="2"/>
        <v>220780.47</v>
      </c>
      <c r="R20" s="121">
        <f>S20+T20+U20</f>
        <v>4096366.39</v>
      </c>
      <c r="S20" s="91">
        <f t="shared" si="3"/>
        <v>160604.11000000002</v>
      </c>
      <c r="T20" s="91">
        <f t="shared" si="3"/>
        <v>220780.47</v>
      </c>
      <c r="U20" s="121">
        <f t="shared" si="3"/>
        <v>3714981.81</v>
      </c>
      <c r="W20" s="121">
        <f>X20+Y20+Z20</f>
        <v>510922.72000000003</v>
      </c>
      <c r="X20" s="121">
        <v>2965.02</v>
      </c>
      <c r="Y20" s="121">
        <v>0</v>
      </c>
      <c r="Z20" s="121">
        <v>507957.7</v>
      </c>
      <c r="AC20" s="121">
        <f>AD20+AE20+AF20</f>
        <v>70141.98999999999</v>
      </c>
      <c r="AD20" s="121">
        <v>2932.96</v>
      </c>
      <c r="AE20" s="121">
        <v>0</v>
      </c>
      <c r="AF20" s="121">
        <v>67209.02999999998</v>
      </c>
      <c r="AG20" s="145"/>
      <c r="AH20" s="121">
        <f>SUM(AI20:AK20)</f>
        <v>4166508.38</v>
      </c>
      <c r="AI20" s="120">
        <v>163537.07</v>
      </c>
      <c r="AJ20" s="143">
        <v>220780.47</v>
      </c>
      <c r="AK20" s="121">
        <v>3782190.84</v>
      </c>
    </row>
    <row r="21" spans="1:37" ht="12.75">
      <c r="A21" s="3" t="s">
        <v>60</v>
      </c>
      <c r="B21" s="117">
        <v>290.24520003612395</v>
      </c>
      <c r="C21" s="146">
        <v>306.8571910661161</v>
      </c>
      <c r="D21" s="191">
        <f>N21/Tbl11!C21</f>
        <v>304.20814643467764</v>
      </c>
      <c r="E21" s="192"/>
      <c r="F21" s="193">
        <v>98.52651969273124</v>
      </c>
      <c r="G21" s="194">
        <v>67.09357932596244</v>
      </c>
      <c r="H21" s="193">
        <f>O21/Tbl11!C21</f>
        <v>69.06217662900755</v>
      </c>
      <c r="I21" s="192"/>
      <c r="J21" s="193">
        <v>2.852047773864355</v>
      </c>
      <c r="K21" s="193">
        <v>1.1617068513831537</v>
      </c>
      <c r="L21" s="193">
        <f>P21/Tbl11!C21</f>
        <v>1.7693407981047524</v>
      </c>
      <c r="N21" s="45">
        <f t="shared" si="2"/>
        <v>1361133.72</v>
      </c>
      <c r="O21" s="45">
        <f t="shared" si="2"/>
        <v>309008.35</v>
      </c>
      <c r="P21" s="45">
        <f t="shared" si="2"/>
        <v>7916.65</v>
      </c>
      <c r="R21" s="121">
        <f>S21+T21+U21</f>
        <v>1069992.8599999999</v>
      </c>
      <c r="S21" s="91">
        <f t="shared" si="3"/>
        <v>309008.35</v>
      </c>
      <c r="T21" s="91">
        <f t="shared" si="3"/>
        <v>7916.65</v>
      </c>
      <c r="U21" s="121">
        <f t="shared" si="3"/>
        <v>753067.8599999999</v>
      </c>
      <c r="W21" s="121">
        <f>X21+Y21+Z21</f>
        <v>291140.86000000004</v>
      </c>
      <c r="X21" s="121">
        <v>0</v>
      </c>
      <c r="Y21" s="143">
        <v>0</v>
      </c>
      <c r="Z21" s="121">
        <v>291140.86000000004</v>
      </c>
      <c r="AC21" s="121">
        <f>AD21+AE21+AF21</f>
        <v>1000</v>
      </c>
      <c r="AD21" s="121">
        <v>600</v>
      </c>
      <c r="AE21" s="121">
        <v>0</v>
      </c>
      <c r="AF21" s="121">
        <v>400</v>
      </c>
      <c r="AG21" s="145"/>
      <c r="AH21" s="121">
        <f>SUM(AI21:AK21)</f>
        <v>1070992.8599999999</v>
      </c>
      <c r="AI21" s="159">
        <v>309608.35</v>
      </c>
      <c r="AJ21" s="143">
        <v>7916.65</v>
      </c>
      <c r="AK21" s="121">
        <v>753467.8599999999</v>
      </c>
    </row>
    <row r="22" spans="2:37" ht="12.75">
      <c r="B22" s="117"/>
      <c r="C22" s="146"/>
      <c r="D22" s="191"/>
      <c r="E22" s="192"/>
      <c r="F22" s="195"/>
      <c r="G22" s="194"/>
      <c r="H22" s="195"/>
      <c r="I22" s="192"/>
      <c r="J22" s="195"/>
      <c r="K22" s="183"/>
      <c r="L22" s="195"/>
      <c r="R22" s="121"/>
      <c r="S22" s="121"/>
      <c r="T22" s="121"/>
      <c r="U22" s="121"/>
      <c r="W22" s="121"/>
      <c r="X22" s="121"/>
      <c r="Y22" s="143"/>
      <c r="Z22" s="121"/>
      <c r="AC22" s="121"/>
      <c r="AD22" s="121"/>
      <c r="AE22" s="121"/>
      <c r="AF22" s="121"/>
      <c r="AG22" s="145"/>
      <c r="AH22" s="121"/>
      <c r="AI22" s="121"/>
      <c r="AJ22" s="121"/>
      <c r="AK22" s="121"/>
    </row>
    <row r="23" spans="1:37" ht="12.75">
      <c r="A23" s="3" t="s">
        <v>61</v>
      </c>
      <c r="B23" s="117">
        <v>264.87209082261177</v>
      </c>
      <c r="C23" s="146">
        <v>291.64145523708856</v>
      </c>
      <c r="D23" s="191">
        <f>N23/Tbl11!C23</f>
        <v>343.12449177008926</v>
      </c>
      <c r="E23" s="192"/>
      <c r="F23" s="193">
        <v>96.26194666440652</v>
      </c>
      <c r="G23" s="194">
        <v>101.27761605153081</v>
      </c>
      <c r="H23" s="193">
        <f>O23/Tbl11!C23</f>
        <v>97.05681565424266</v>
      </c>
      <c r="I23" s="192"/>
      <c r="J23" s="193">
        <v>23.646254466102565</v>
      </c>
      <c r="K23" s="193">
        <v>22.716120331639903</v>
      </c>
      <c r="L23" s="193">
        <f>P23/Tbl11!C23</f>
        <v>22.6473419266741</v>
      </c>
      <c r="N23" s="45">
        <f aca="true" t="shared" si="4" ref="N23:P27">R23+W23</f>
        <v>13744932.360000001</v>
      </c>
      <c r="O23" s="45">
        <f t="shared" si="4"/>
        <v>3887916.4800000004</v>
      </c>
      <c r="P23" s="45">
        <f t="shared" si="4"/>
        <v>907210.62</v>
      </c>
      <c r="R23" s="121">
        <f>S23+T23+U23</f>
        <v>11864221.120000001</v>
      </c>
      <c r="S23" s="91">
        <f aca="true" t="shared" si="5" ref="S23:U27">AI23-AD23</f>
        <v>3778573.5400000005</v>
      </c>
      <c r="T23" s="91">
        <f t="shared" si="5"/>
        <v>900660.8</v>
      </c>
      <c r="U23" s="121">
        <f t="shared" si="5"/>
        <v>7184986.78</v>
      </c>
      <c r="W23" s="121">
        <f>X23+Y23+Z23</f>
        <v>1880711.24</v>
      </c>
      <c r="X23" s="121">
        <v>109342.94</v>
      </c>
      <c r="Y23" s="143">
        <v>6549.82</v>
      </c>
      <c r="Z23" s="121">
        <v>1764818.48</v>
      </c>
      <c r="AC23" s="121">
        <f>AD23+AE23+AF23</f>
        <v>65001.560000000005</v>
      </c>
      <c r="AD23" s="121">
        <v>64098.26</v>
      </c>
      <c r="AE23" s="121">
        <v>0</v>
      </c>
      <c r="AF23" s="121">
        <v>903.3</v>
      </c>
      <c r="AG23" s="145"/>
      <c r="AH23" s="121">
        <f>SUM(AI23:AK23)</f>
        <v>11929222.68</v>
      </c>
      <c r="AI23" s="120">
        <v>3842671.8000000003</v>
      </c>
      <c r="AJ23" s="143">
        <v>900660.8</v>
      </c>
      <c r="AK23" s="121">
        <v>7185890.08</v>
      </c>
    </row>
    <row r="24" spans="1:37" ht="12.75">
      <c r="A24" s="3" t="s">
        <v>62</v>
      </c>
      <c r="B24" s="117">
        <v>195.270370622546</v>
      </c>
      <c r="C24" s="146">
        <v>186.09203786839103</v>
      </c>
      <c r="D24" s="191">
        <f>N24/Tbl11!C24</f>
        <v>179.48804858840654</v>
      </c>
      <c r="E24" s="192"/>
      <c r="F24" s="193">
        <v>46.21417040775976</v>
      </c>
      <c r="G24" s="194">
        <v>31.87153357679514</v>
      </c>
      <c r="H24" s="193">
        <f>O24/Tbl11!C24</f>
        <v>25.10698756652269</v>
      </c>
      <c r="I24" s="192"/>
      <c r="J24" s="193">
        <v>13.048308027507318</v>
      </c>
      <c r="K24" s="193">
        <v>9.823935242260008</v>
      </c>
      <c r="L24" s="193">
        <f>P24/Tbl11!C24</f>
        <v>9.448877168699138</v>
      </c>
      <c r="N24" s="45">
        <f t="shared" si="4"/>
        <v>752108.77</v>
      </c>
      <c r="O24" s="45">
        <f t="shared" si="4"/>
        <v>105205.81000000003</v>
      </c>
      <c r="P24" s="45">
        <f t="shared" si="4"/>
        <v>39593.63</v>
      </c>
      <c r="R24" s="121">
        <f>S24+T24+U24</f>
        <v>631657.74</v>
      </c>
      <c r="S24" s="91">
        <f t="shared" si="5"/>
        <v>93859.49000000002</v>
      </c>
      <c r="T24" s="91">
        <f t="shared" si="5"/>
        <v>39593.63</v>
      </c>
      <c r="U24" s="121">
        <f t="shared" si="5"/>
        <v>498204.62</v>
      </c>
      <c r="W24" s="121">
        <f>X24+Y24+Z24</f>
        <v>120451.03000000003</v>
      </c>
      <c r="X24" s="143">
        <v>11346.32</v>
      </c>
      <c r="Y24" s="143">
        <v>0</v>
      </c>
      <c r="Z24" s="121">
        <v>109104.71000000002</v>
      </c>
      <c r="AC24" s="121">
        <f>AD24+AE24+AF24</f>
        <v>0</v>
      </c>
      <c r="AD24" s="121">
        <v>0</v>
      </c>
      <c r="AE24" s="121">
        <v>0</v>
      </c>
      <c r="AF24" s="121">
        <v>0</v>
      </c>
      <c r="AG24" s="145"/>
      <c r="AH24" s="121">
        <f>SUM(AI24:AK24)</f>
        <v>631657.74</v>
      </c>
      <c r="AI24" s="120">
        <v>93859.49000000002</v>
      </c>
      <c r="AJ24" s="143">
        <v>39593.63</v>
      </c>
      <c r="AK24" s="121">
        <v>498204.62</v>
      </c>
    </row>
    <row r="25" spans="1:37" ht="12.75">
      <c r="A25" s="3" t="s">
        <v>63</v>
      </c>
      <c r="B25" s="117">
        <v>239.2152101099779</v>
      </c>
      <c r="C25" s="146">
        <v>248.5573306330742</v>
      </c>
      <c r="D25" s="191">
        <f>N25/Tbl11!C25</f>
        <v>243.58518509578963</v>
      </c>
      <c r="E25" s="192"/>
      <c r="F25" s="193">
        <v>65.07788389231462</v>
      </c>
      <c r="G25" s="194">
        <v>42.95879520384191</v>
      </c>
      <c r="H25" s="193">
        <f>O25/Tbl11!C25</f>
        <v>41.50502354009191</v>
      </c>
      <c r="I25" s="192"/>
      <c r="J25" s="193">
        <v>26.327019440069943</v>
      </c>
      <c r="K25" s="193">
        <v>26.62877876372387</v>
      </c>
      <c r="L25" s="193">
        <f>P25/Tbl11!C25</f>
        <v>36.443068110047754</v>
      </c>
      <c r="N25" s="45">
        <f t="shared" si="4"/>
        <v>9082670.41</v>
      </c>
      <c r="O25" s="45">
        <f t="shared" si="4"/>
        <v>1547616.49</v>
      </c>
      <c r="P25" s="45">
        <f t="shared" si="4"/>
        <v>1358869.08</v>
      </c>
      <c r="R25" s="121">
        <f>S25+T25+U25</f>
        <v>8477986.1</v>
      </c>
      <c r="S25" s="91">
        <f t="shared" si="5"/>
        <v>1539591.71</v>
      </c>
      <c r="T25" s="91">
        <f t="shared" si="5"/>
        <v>1350220.51</v>
      </c>
      <c r="U25" s="121">
        <f t="shared" si="5"/>
        <v>5588173.88</v>
      </c>
      <c r="W25" s="121">
        <f>X25+Y25+Z25</f>
        <v>604684.3099999999</v>
      </c>
      <c r="X25" s="143">
        <v>8024.78</v>
      </c>
      <c r="Y25" s="143">
        <v>8648.57</v>
      </c>
      <c r="Z25" s="121">
        <v>588010.96</v>
      </c>
      <c r="AC25" s="121">
        <f>AD25+AE25+AF25</f>
        <v>0</v>
      </c>
      <c r="AD25" s="121">
        <v>0</v>
      </c>
      <c r="AE25" s="121">
        <v>0</v>
      </c>
      <c r="AF25" s="121">
        <v>0</v>
      </c>
      <c r="AG25" s="145"/>
      <c r="AH25" s="121">
        <f>SUM(AI25:AK25)</f>
        <v>8477986.1</v>
      </c>
      <c r="AI25" s="120">
        <v>1539591.71</v>
      </c>
      <c r="AJ25" s="143">
        <v>1350220.51</v>
      </c>
      <c r="AK25" s="121">
        <v>5588173.88</v>
      </c>
    </row>
    <row r="26" spans="1:37" ht="12.75">
      <c r="A26" s="3" t="s">
        <v>64</v>
      </c>
      <c r="B26" s="117">
        <v>282.5837002797467</v>
      </c>
      <c r="C26" s="146">
        <v>286.7808542618528</v>
      </c>
      <c r="D26" s="191">
        <f>N26/Tbl11!C26</f>
        <v>391.6417145992004</v>
      </c>
      <c r="E26" s="192"/>
      <c r="F26" s="193">
        <v>60.23925125172953</v>
      </c>
      <c r="G26" s="194">
        <v>66.85320671703447</v>
      </c>
      <c r="H26" s="193">
        <f>O26/Tbl11!C26</f>
        <v>59.58258909816985</v>
      </c>
      <c r="I26" s="192"/>
      <c r="J26" s="193">
        <v>13.669959529232875</v>
      </c>
      <c r="K26" s="193">
        <v>15.24597605040762</v>
      </c>
      <c r="L26" s="193">
        <f>P26/Tbl11!C26</f>
        <v>15.377936372218077</v>
      </c>
      <c r="N26" s="45">
        <f t="shared" si="4"/>
        <v>19810510.76</v>
      </c>
      <c r="O26" s="45">
        <f t="shared" si="4"/>
        <v>3013881</v>
      </c>
      <c r="P26" s="45">
        <f t="shared" si="4"/>
        <v>777866</v>
      </c>
      <c r="R26" s="121">
        <f>S26+T26+U26</f>
        <v>18003490.03</v>
      </c>
      <c r="S26" s="91">
        <f t="shared" si="5"/>
        <v>2983078</v>
      </c>
      <c r="T26" s="91">
        <f t="shared" si="5"/>
        <v>772189</v>
      </c>
      <c r="U26" s="121">
        <f t="shared" si="5"/>
        <v>14248223.03</v>
      </c>
      <c r="W26" s="121">
        <f>X26+Y26+Z26</f>
        <v>1807020.7299999997</v>
      </c>
      <c r="X26" s="143">
        <v>30803</v>
      </c>
      <c r="Y26" s="143">
        <v>5677</v>
      </c>
      <c r="Z26" s="121">
        <v>1770540.7299999997</v>
      </c>
      <c r="AC26" s="121">
        <f>AD26+AE26+AF26</f>
        <v>0</v>
      </c>
      <c r="AD26" s="121">
        <v>0</v>
      </c>
      <c r="AE26" s="121">
        <v>0</v>
      </c>
      <c r="AF26" s="121">
        <v>0</v>
      </c>
      <c r="AG26" s="145"/>
      <c r="AH26" s="121">
        <f>SUM(AI26:AK26)</f>
        <v>18003490.03</v>
      </c>
      <c r="AI26" s="120">
        <v>2983078</v>
      </c>
      <c r="AJ26" s="143">
        <v>772189</v>
      </c>
      <c r="AK26" s="121">
        <v>14248223.03</v>
      </c>
    </row>
    <row r="27" spans="1:37" ht="12.75">
      <c r="A27" s="3" t="s">
        <v>65</v>
      </c>
      <c r="B27" s="117">
        <v>335.78380634180934</v>
      </c>
      <c r="C27" s="146">
        <v>369.25494576698077</v>
      </c>
      <c r="D27" s="191">
        <f>N27/Tbl11!C27</f>
        <v>251.4556521517714</v>
      </c>
      <c r="E27" s="192"/>
      <c r="F27" s="193">
        <v>224.22234576147432</v>
      </c>
      <c r="G27" s="194">
        <v>56.3875531270119</v>
      </c>
      <c r="H27" s="193">
        <f>O27/Tbl11!C27</f>
        <v>85.64115486834108</v>
      </c>
      <c r="I27" s="192"/>
      <c r="J27" s="193">
        <v>16.65587164145762</v>
      </c>
      <c r="K27" s="193">
        <v>0</v>
      </c>
      <c r="L27" s="193">
        <f>P27/Tbl11!C27</f>
        <v>16.8045051450906</v>
      </c>
      <c r="N27" s="45">
        <f t="shared" si="4"/>
        <v>533804.6699999999</v>
      </c>
      <c r="O27" s="45">
        <f t="shared" si="4"/>
        <v>181804.02000000002</v>
      </c>
      <c r="P27" s="45">
        <f t="shared" si="4"/>
        <v>35673.58</v>
      </c>
      <c r="R27" s="121">
        <f>S27+T27+U27</f>
        <v>475765.79999999993</v>
      </c>
      <c r="S27" s="91">
        <f t="shared" si="5"/>
        <v>174973.92</v>
      </c>
      <c r="T27" s="91">
        <f t="shared" si="5"/>
        <v>35673.58</v>
      </c>
      <c r="U27" s="121">
        <f t="shared" si="5"/>
        <v>265118.29999999993</v>
      </c>
      <c r="W27" s="121">
        <f>X27+Y27+Z27</f>
        <v>58038.87</v>
      </c>
      <c r="X27" s="143">
        <v>6830.1</v>
      </c>
      <c r="Y27" s="121">
        <v>0</v>
      </c>
      <c r="Z27" s="121">
        <v>51208.770000000004</v>
      </c>
      <c r="AC27" s="121">
        <f>AD27+AE27+AF27</f>
        <v>0</v>
      </c>
      <c r="AD27" s="121">
        <v>0</v>
      </c>
      <c r="AE27" s="121">
        <v>0</v>
      </c>
      <c r="AF27" s="121">
        <v>0</v>
      </c>
      <c r="AG27" s="145"/>
      <c r="AH27" s="121">
        <f>SUM(AI27:AK27)</f>
        <v>475765.79999999993</v>
      </c>
      <c r="AI27" s="120">
        <v>174973.92</v>
      </c>
      <c r="AJ27" s="143">
        <v>35673.58</v>
      </c>
      <c r="AK27" s="121">
        <v>265118.29999999993</v>
      </c>
    </row>
    <row r="28" spans="2:37" ht="12.75">
      <c r="B28" s="117"/>
      <c r="C28" s="146"/>
      <c r="D28" s="191"/>
      <c r="E28" s="192"/>
      <c r="F28" s="195"/>
      <c r="G28" s="194"/>
      <c r="H28" s="195"/>
      <c r="I28" s="192"/>
      <c r="J28" s="195"/>
      <c r="K28" s="183"/>
      <c r="L28" s="195"/>
      <c r="R28" s="121"/>
      <c r="S28" s="121"/>
      <c r="T28" s="121"/>
      <c r="U28" s="121"/>
      <c r="W28" s="121"/>
      <c r="X28" s="143"/>
      <c r="Y28" s="121"/>
      <c r="Z28" s="121"/>
      <c r="AC28" s="121"/>
      <c r="AD28" s="121"/>
      <c r="AE28" s="121"/>
      <c r="AF28" s="121"/>
      <c r="AG28" s="145"/>
      <c r="AH28" s="121"/>
      <c r="AI28" s="121"/>
      <c r="AJ28" s="121"/>
      <c r="AK28" s="121"/>
    </row>
    <row r="29" spans="1:37" ht="12.75">
      <c r="A29" s="3" t="s">
        <v>66</v>
      </c>
      <c r="B29" s="117">
        <v>222.10267740292593</v>
      </c>
      <c r="C29" s="146">
        <v>211.72901754915162</v>
      </c>
      <c r="D29" s="191">
        <f>N29/Tbl11!C29</f>
        <v>190.4012472260107</v>
      </c>
      <c r="E29" s="192"/>
      <c r="F29" s="193">
        <v>52.73936589101355</v>
      </c>
      <c r="G29" s="194">
        <v>39.35454385204788</v>
      </c>
      <c r="H29" s="193">
        <f>O29/Tbl11!C29</f>
        <v>27.54051177611449</v>
      </c>
      <c r="I29" s="192"/>
      <c r="J29" s="193">
        <v>20.159491526119076</v>
      </c>
      <c r="K29" s="193">
        <v>21.508739523679182</v>
      </c>
      <c r="L29" s="193">
        <f>P29/Tbl11!C29</f>
        <v>18.13400168716901</v>
      </c>
      <c r="N29" s="45">
        <f aca="true" t="shared" si="6" ref="N29:P33">R29+W29</f>
        <v>27162048.060000002</v>
      </c>
      <c r="O29" s="45">
        <f t="shared" si="6"/>
        <v>3928843.5100000002</v>
      </c>
      <c r="P29" s="45">
        <f t="shared" si="6"/>
        <v>2586940.12</v>
      </c>
      <c r="R29" s="121">
        <f>S29+T29+U29</f>
        <v>23583630.740000002</v>
      </c>
      <c r="S29" s="91">
        <f aca="true" t="shared" si="7" ref="S29:U33">AI29-AD29</f>
        <v>3838195.33</v>
      </c>
      <c r="T29" s="91">
        <f t="shared" si="7"/>
        <v>2566408.68</v>
      </c>
      <c r="U29" s="121">
        <f t="shared" si="7"/>
        <v>17179026.730000004</v>
      </c>
      <c r="W29" s="121">
        <f>X29+Y29+Z29</f>
        <v>3578417.3200000008</v>
      </c>
      <c r="X29" s="143">
        <v>90648.18</v>
      </c>
      <c r="Y29" s="121">
        <v>20531.44</v>
      </c>
      <c r="Z29" s="121">
        <v>3467237.7000000007</v>
      </c>
      <c r="AC29" s="121">
        <f>AD29+AE29+AF29</f>
        <v>0</v>
      </c>
      <c r="AD29" s="121">
        <v>0</v>
      </c>
      <c r="AE29" s="121">
        <v>0</v>
      </c>
      <c r="AF29" s="121">
        <v>0</v>
      </c>
      <c r="AG29" s="145"/>
      <c r="AH29" s="121">
        <f>SUM(AI29:AK29)</f>
        <v>23583630.740000002</v>
      </c>
      <c r="AI29" s="120">
        <v>3838195.33</v>
      </c>
      <c r="AJ29" s="143">
        <v>2566408.68</v>
      </c>
      <c r="AK29" s="121">
        <v>17179026.730000004</v>
      </c>
    </row>
    <row r="30" spans="1:37" ht="12.75">
      <c r="A30" s="3" t="s">
        <v>67</v>
      </c>
      <c r="B30" s="117">
        <v>170.27097654108343</v>
      </c>
      <c r="C30" s="146">
        <v>170.78671581283692</v>
      </c>
      <c r="D30" s="191">
        <f>N30/Tbl11!C30</f>
        <v>176.1160815916819</v>
      </c>
      <c r="E30" s="192"/>
      <c r="F30" s="193">
        <v>11.947248271763879</v>
      </c>
      <c r="G30" s="194">
        <v>26.546364909198655</v>
      </c>
      <c r="H30" s="193">
        <f>O30/Tbl11!C30</f>
        <v>19.85012050762411</v>
      </c>
      <c r="I30" s="192"/>
      <c r="J30" s="193">
        <v>9.058687390171267</v>
      </c>
      <c r="K30" s="193">
        <v>9.356710176554543</v>
      </c>
      <c r="L30" s="193">
        <f>P30/Tbl11!C30</f>
        <v>3.384673369774857</v>
      </c>
      <c r="N30" s="45">
        <f t="shared" si="6"/>
        <v>22124704.400000002</v>
      </c>
      <c r="O30" s="45">
        <f t="shared" si="6"/>
        <v>2493685.0999999996</v>
      </c>
      <c r="P30" s="45">
        <f t="shared" si="6"/>
        <v>425201.93</v>
      </c>
      <c r="R30" s="121">
        <f>S30+T30+U30</f>
        <v>20086560.750000004</v>
      </c>
      <c r="S30" s="91">
        <f t="shared" si="7"/>
        <v>2493685.0999999996</v>
      </c>
      <c r="T30" s="91">
        <f t="shared" si="7"/>
        <v>425201.93</v>
      </c>
      <c r="U30" s="121">
        <f t="shared" si="7"/>
        <v>17167673.720000003</v>
      </c>
      <c r="W30" s="121">
        <f>X30+Y30+Z30</f>
        <v>2038143.6500000001</v>
      </c>
      <c r="X30" s="143">
        <v>0</v>
      </c>
      <c r="Y30" s="121">
        <v>0</v>
      </c>
      <c r="Z30" s="121">
        <v>2038143.6500000001</v>
      </c>
      <c r="AC30" s="121">
        <f>AD30+AE30+AF30</f>
        <v>0</v>
      </c>
      <c r="AD30" s="121">
        <v>0</v>
      </c>
      <c r="AE30" s="121">
        <v>0</v>
      </c>
      <c r="AF30" s="121">
        <v>0</v>
      </c>
      <c r="AG30" s="145"/>
      <c r="AH30" s="121">
        <f>SUM(AI30:AK30)</f>
        <v>20086560.750000004</v>
      </c>
      <c r="AI30" s="120">
        <v>2493685.0999999996</v>
      </c>
      <c r="AJ30" s="143">
        <v>425201.93</v>
      </c>
      <c r="AK30" s="121">
        <v>17167673.720000003</v>
      </c>
    </row>
    <row r="31" spans="1:37" ht="12.75">
      <c r="A31" s="3" t="s">
        <v>68</v>
      </c>
      <c r="B31" s="117">
        <v>274.8995058718674</v>
      </c>
      <c r="C31" s="146">
        <v>234.74083065825678</v>
      </c>
      <c r="D31" s="191">
        <f>N31/Tbl11!C31</f>
        <v>191.7549493084596</v>
      </c>
      <c r="E31" s="192"/>
      <c r="F31" s="193">
        <v>58.21473341611707</v>
      </c>
      <c r="G31" s="194">
        <v>28.737408808029542</v>
      </c>
      <c r="H31" s="193">
        <f>O31/Tbl11!C31</f>
        <v>11.101595457991237</v>
      </c>
      <c r="I31" s="192"/>
      <c r="J31" s="193">
        <v>18.222054891475306</v>
      </c>
      <c r="K31" s="193">
        <v>0</v>
      </c>
      <c r="L31" s="193">
        <f>P31/Tbl11!C31</f>
        <v>11.266833812666968</v>
      </c>
      <c r="N31" s="45">
        <f t="shared" si="6"/>
        <v>1458682.03</v>
      </c>
      <c r="O31" s="45">
        <f t="shared" si="6"/>
        <v>84449.95999999999</v>
      </c>
      <c r="P31" s="45">
        <f t="shared" si="6"/>
        <v>85706.93</v>
      </c>
      <c r="R31" s="121">
        <f>S31+T31+U31</f>
        <v>1320928.47</v>
      </c>
      <c r="S31" s="91">
        <f t="shared" si="7"/>
        <v>84449.95999999999</v>
      </c>
      <c r="T31" s="91">
        <f t="shared" si="7"/>
        <v>85706.93</v>
      </c>
      <c r="U31" s="121">
        <f t="shared" si="7"/>
        <v>1150771.58</v>
      </c>
      <c r="W31" s="121">
        <f>X31+Y31+Z31</f>
        <v>137753.56</v>
      </c>
      <c r="X31" s="143">
        <v>0</v>
      </c>
      <c r="Y31" s="121">
        <v>0</v>
      </c>
      <c r="Z31" s="121">
        <v>137753.56</v>
      </c>
      <c r="AC31" s="121">
        <f>AD31+AE31+AF31</f>
        <v>259.02</v>
      </c>
      <c r="AD31" s="121">
        <v>0</v>
      </c>
      <c r="AE31" s="121">
        <v>0</v>
      </c>
      <c r="AF31" s="121">
        <v>259.02</v>
      </c>
      <c r="AG31" s="145"/>
      <c r="AH31" s="121">
        <f>SUM(AI31:AK31)</f>
        <v>1321187.49</v>
      </c>
      <c r="AI31" s="120">
        <v>84449.95999999999</v>
      </c>
      <c r="AJ31" s="143">
        <v>85706.93</v>
      </c>
      <c r="AK31" s="121">
        <v>1151030.6</v>
      </c>
    </row>
    <row r="32" spans="1:37" ht="12.75">
      <c r="A32" s="3" t="s">
        <v>69</v>
      </c>
      <c r="B32" s="117">
        <v>298.5037831760498</v>
      </c>
      <c r="C32" s="146">
        <v>552.7254282962077</v>
      </c>
      <c r="D32" s="191">
        <f>N32/Tbl11!C32</f>
        <v>225.7951580762822</v>
      </c>
      <c r="E32" s="192"/>
      <c r="F32" s="193">
        <v>48.832096483304774</v>
      </c>
      <c r="G32" s="194">
        <v>69.5254529031716</v>
      </c>
      <c r="H32" s="193">
        <f>O32/Tbl11!C32</f>
        <v>10.652811345600318</v>
      </c>
      <c r="I32" s="192"/>
      <c r="J32" s="193">
        <v>17.836416209169087</v>
      </c>
      <c r="K32" s="193">
        <v>28.31848133021645</v>
      </c>
      <c r="L32" s="193">
        <f>P32/Tbl11!C32</f>
        <v>14.386929136611004</v>
      </c>
      <c r="N32" s="45">
        <f t="shared" si="6"/>
        <v>3875231.9800000004</v>
      </c>
      <c r="O32" s="45">
        <f t="shared" si="6"/>
        <v>182829.94</v>
      </c>
      <c r="P32" s="45">
        <f t="shared" si="6"/>
        <v>246917.11</v>
      </c>
      <c r="R32" s="121">
        <f>S32+T32+U32</f>
        <v>3348863.4200000004</v>
      </c>
      <c r="S32" s="91">
        <f t="shared" si="7"/>
        <v>182829.94</v>
      </c>
      <c r="T32" s="91">
        <f t="shared" si="7"/>
        <v>246917.11</v>
      </c>
      <c r="U32" s="121">
        <f t="shared" si="7"/>
        <v>2919116.3700000006</v>
      </c>
      <c r="W32" s="121">
        <f>X32+Y32+Z32</f>
        <v>526368.5599999999</v>
      </c>
      <c r="X32" s="143">
        <v>0</v>
      </c>
      <c r="Y32" s="121">
        <v>0</v>
      </c>
      <c r="Z32" s="121">
        <v>526368.5599999999</v>
      </c>
      <c r="AC32" s="121">
        <f>AD32+AE32+AF32</f>
        <v>21809.93</v>
      </c>
      <c r="AD32" s="121">
        <v>0</v>
      </c>
      <c r="AE32" s="121">
        <v>0</v>
      </c>
      <c r="AF32" s="121">
        <v>21809.93</v>
      </c>
      <c r="AG32" s="145"/>
      <c r="AH32" s="121">
        <f>SUM(AI32:AK32)</f>
        <v>3370673.3500000006</v>
      </c>
      <c r="AI32" s="120">
        <v>182829.94</v>
      </c>
      <c r="AJ32" s="143">
        <v>246917.11</v>
      </c>
      <c r="AK32" s="121">
        <v>2940926.3000000007</v>
      </c>
    </row>
    <row r="33" spans="1:37" ht="12.75">
      <c r="A33" s="3" t="s">
        <v>70</v>
      </c>
      <c r="B33" s="117">
        <v>392.4418076243373</v>
      </c>
      <c r="C33" s="146">
        <v>445.9075972112412</v>
      </c>
      <c r="D33" s="191">
        <f>N33/Tbl11!C33</f>
        <v>249.882524254498</v>
      </c>
      <c r="E33" s="192"/>
      <c r="F33" s="193">
        <v>66.09631998849997</v>
      </c>
      <c r="G33" s="194">
        <v>62.91325738517933</v>
      </c>
      <c r="H33" s="193">
        <f>O33/Tbl11!C33</f>
        <v>45.01560864049741</v>
      </c>
      <c r="I33" s="192"/>
      <c r="J33" s="193">
        <v>0</v>
      </c>
      <c r="K33" s="193">
        <v>18.039430748221086</v>
      </c>
      <c r="L33" s="193">
        <f>P33/Tbl11!C33</f>
        <v>17.374092801372186</v>
      </c>
      <c r="N33" s="45">
        <f t="shared" si="6"/>
        <v>699283.75</v>
      </c>
      <c r="O33" s="45">
        <f t="shared" si="6"/>
        <v>125973.93</v>
      </c>
      <c r="P33" s="45">
        <f t="shared" si="6"/>
        <v>48620.53</v>
      </c>
      <c r="R33" s="121">
        <f>S33+T33+U33</f>
        <v>638122.49</v>
      </c>
      <c r="S33" s="91">
        <f t="shared" si="7"/>
        <v>125973.93</v>
      </c>
      <c r="T33" s="91">
        <f t="shared" si="7"/>
        <v>48620.53</v>
      </c>
      <c r="U33" s="121">
        <f t="shared" si="7"/>
        <v>463528.03</v>
      </c>
      <c r="W33" s="121">
        <f>X33+Y33+Z33</f>
        <v>61161.25999999998</v>
      </c>
      <c r="X33" s="143">
        <v>0</v>
      </c>
      <c r="Y33" s="121">
        <v>0</v>
      </c>
      <c r="Z33" s="121">
        <v>61161.25999999998</v>
      </c>
      <c r="AC33" s="121">
        <f>AD33+AE33+AF33</f>
        <v>5299.5199999999995</v>
      </c>
      <c r="AD33" s="121">
        <v>0</v>
      </c>
      <c r="AE33" s="121">
        <v>0</v>
      </c>
      <c r="AF33" s="121">
        <v>5299.5199999999995</v>
      </c>
      <c r="AG33" s="145"/>
      <c r="AH33" s="121">
        <f>SUM(AI33:AK33)</f>
        <v>643422.01</v>
      </c>
      <c r="AI33" s="120">
        <v>125973.93</v>
      </c>
      <c r="AJ33" s="143">
        <v>48620.53</v>
      </c>
      <c r="AK33" s="121">
        <v>468827.55000000005</v>
      </c>
    </row>
    <row r="34" spans="2:37" ht="12.75">
      <c r="B34" s="117"/>
      <c r="C34" s="146"/>
      <c r="D34" s="191"/>
      <c r="E34" s="190"/>
      <c r="F34" s="195"/>
      <c r="G34" s="194"/>
      <c r="H34" s="195"/>
      <c r="I34" s="190"/>
      <c r="J34" s="195"/>
      <c r="K34" s="183"/>
      <c r="L34" s="195"/>
      <c r="R34" s="121"/>
      <c r="S34" s="121"/>
      <c r="T34" s="121"/>
      <c r="U34" s="121"/>
      <c r="W34" s="121"/>
      <c r="X34" s="143"/>
      <c r="Y34" s="121"/>
      <c r="Z34" s="121"/>
      <c r="AC34" s="121"/>
      <c r="AD34" s="121"/>
      <c r="AE34" s="121"/>
      <c r="AF34" s="121"/>
      <c r="AG34" s="145"/>
      <c r="AH34" s="121"/>
      <c r="AI34" s="121"/>
      <c r="AJ34" s="153"/>
      <c r="AK34" s="121"/>
    </row>
    <row r="35" spans="1:37" ht="12.75">
      <c r="A35" s="3" t="s">
        <v>71</v>
      </c>
      <c r="B35" s="117">
        <v>342.1207145001501</v>
      </c>
      <c r="C35" s="146">
        <v>354.531685804056</v>
      </c>
      <c r="D35" s="191">
        <f>N35/Tbl11!C35</f>
        <v>332.20291397701783</v>
      </c>
      <c r="E35" s="192"/>
      <c r="F35" s="193">
        <v>65.28608511853757</v>
      </c>
      <c r="G35" s="194">
        <v>49.25397772065124</v>
      </c>
      <c r="H35" s="193">
        <f>O35/Tbl11!C35</f>
        <v>44.114471455386166</v>
      </c>
      <c r="I35" s="192"/>
      <c r="J35" s="193">
        <v>25.078407962496822</v>
      </c>
      <c r="K35" s="193">
        <v>64.26248043416166</v>
      </c>
      <c r="L35" s="193">
        <f>P35/Tbl11!C35</f>
        <v>31.398793663874013</v>
      </c>
      <c r="N35" s="45">
        <f aca="true" t="shared" si="8" ref="N35:P38">R35+W35</f>
        <v>1451261.65</v>
      </c>
      <c r="O35" s="45">
        <f t="shared" si="8"/>
        <v>192718.47999999998</v>
      </c>
      <c r="P35" s="45">
        <f t="shared" si="8"/>
        <v>137168.77</v>
      </c>
      <c r="R35" s="121">
        <f>S35+T35+U35</f>
        <v>1292898.31</v>
      </c>
      <c r="S35" s="91">
        <f aca="true" t="shared" si="9" ref="S35:U38">AI35-AD35</f>
        <v>191069.86</v>
      </c>
      <c r="T35" s="91">
        <f t="shared" si="9"/>
        <v>137168.77</v>
      </c>
      <c r="U35" s="121">
        <f t="shared" si="9"/>
        <v>964659.6799999999</v>
      </c>
      <c r="W35" s="121">
        <f>X35+Y35+Z35</f>
        <v>158363.33999999994</v>
      </c>
      <c r="X35" s="143">
        <v>1648.62</v>
      </c>
      <c r="Y35" s="121">
        <v>0</v>
      </c>
      <c r="Z35" s="121">
        <v>156714.71999999994</v>
      </c>
      <c r="AC35" s="121">
        <f>AD35+AE35+AF35</f>
        <v>0</v>
      </c>
      <c r="AD35" s="121">
        <v>0</v>
      </c>
      <c r="AE35" s="121">
        <v>0</v>
      </c>
      <c r="AF35" s="120">
        <v>0</v>
      </c>
      <c r="AG35" s="145"/>
      <c r="AH35" s="121">
        <f>SUM(AI35:AK35)</f>
        <v>1292898.31</v>
      </c>
      <c r="AI35" s="120">
        <v>191069.86</v>
      </c>
      <c r="AJ35" s="121">
        <v>137168.77</v>
      </c>
      <c r="AK35" s="121">
        <v>964659.6799999999</v>
      </c>
    </row>
    <row r="36" spans="1:37" ht="12.75">
      <c r="A36" s="3" t="s">
        <v>72</v>
      </c>
      <c r="B36" s="117">
        <v>416.33409133625764</v>
      </c>
      <c r="C36" s="146">
        <v>340.8260172293021</v>
      </c>
      <c r="D36" s="191">
        <f>N36/Tbl11!C36</f>
        <v>351.4884040185087</v>
      </c>
      <c r="E36" s="192"/>
      <c r="F36" s="193">
        <v>90.69686261052367</v>
      </c>
      <c r="G36" s="194">
        <v>57.50705305011581</v>
      </c>
      <c r="H36" s="193">
        <f>O36/Tbl11!C36</f>
        <v>50.50360415165804</v>
      </c>
      <c r="I36" s="192"/>
      <c r="J36" s="193">
        <v>0.4119879878045107</v>
      </c>
      <c r="K36" s="193">
        <v>0.36668608009591863</v>
      </c>
      <c r="L36" s="193">
        <f>P36/Tbl11!C36</f>
        <v>0.2493668360749729</v>
      </c>
      <c r="N36" s="45">
        <f t="shared" si="8"/>
        <v>7729826.619999999</v>
      </c>
      <c r="O36" s="45">
        <f t="shared" si="8"/>
        <v>1110659.98</v>
      </c>
      <c r="P36" s="45">
        <f t="shared" si="8"/>
        <v>5484</v>
      </c>
      <c r="R36" s="121">
        <f>S36+T36+U36</f>
        <v>6807357.159999999</v>
      </c>
      <c r="S36" s="91">
        <f t="shared" si="9"/>
        <v>1098689.48</v>
      </c>
      <c r="T36" s="91">
        <f t="shared" si="9"/>
        <v>4573.35</v>
      </c>
      <c r="U36" s="121">
        <f t="shared" si="9"/>
        <v>5704094.329999999</v>
      </c>
      <c r="W36" s="121">
        <f>X36+Y36+Z36</f>
        <v>922469.46</v>
      </c>
      <c r="X36" s="143">
        <v>11970.5</v>
      </c>
      <c r="Y36" s="143">
        <v>910.65</v>
      </c>
      <c r="Z36" s="121">
        <v>909588.3099999999</v>
      </c>
      <c r="AC36" s="121">
        <f>AD36+AE36+AF36</f>
        <v>0</v>
      </c>
      <c r="AD36" s="121">
        <v>0</v>
      </c>
      <c r="AE36" s="121">
        <v>0</v>
      </c>
      <c r="AF36" s="121">
        <v>0</v>
      </c>
      <c r="AG36" s="145"/>
      <c r="AH36" s="121">
        <f>SUM(AI36:AK36)</f>
        <v>6807357.159999999</v>
      </c>
      <c r="AI36" s="120">
        <v>1098689.48</v>
      </c>
      <c r="AJ36" s="143">
        <v>4573.35</v>
      </c>
      <c r="AK36" s="121">
        <v>5704094.329999999</v>
      </c>
    </row>
    <row r="37" spans="1:37" ht="12.75">
      <c r="A37" s="3" t="s">
        <v>73</v>
      </c>
      <c r="B37" s="117">
        <v>298.99894685005154</v>
      </c>
      <c r="C37" s="146">
        <v>344.85755619541305</v>
      </c>
      <c r="D37" s="191">
        <f>N37/Tbl11!C37</f>
        <v>282.9305417461353</v>
      </c>
      <c r="E37" s="192"/>
      <c r="F37" s="193">
        <v>70.26404674856738</v>
      </c>
      <c r="G37" s="194">
        <v>71.80984682130838</v>
      </c>
      <c r="H37" s="193">
        <f>O37/Tbl11!C37</f>
        <v>34.93615470688769</v>
      </c>
      <c r="I37" s="192"/>
      <c r="J37" s="193">
        <v>17.781121907131922</v>
      </c>
      <c r="K37" s="193">
        <v>17.47722587942232</v>
      </c>
      <c r="L37" s="193">
        <f>P37/Tbl11!C37</f>
        <v>16.57467080442731</v>
      </c>
      <c r="N37" s="45">
        <f t="shared" si="8"/>
        <v>3975931.940000001</v>
      </c>
      <c r="O37" s="45">
        <f t="shared" si="8"/>
        <v>490946.55000000005</v>
      </c>
      <c r="P37" s="45">
        <f t="shared" si="8"/>
        <v>232918.52</v>
      </c>
      <c r="R37" s="121">
        <f>S37+T37+U37</f>
        <v>3738225.8200000008</v>
      </c>
      <c r="S37" s="91">
        <f t="shared" si="9"/>
        <v>475672.85000000003</v>
      </c>
      <c r="T37" s="91">
        <f t="shared" si="9"/>
        <v>232918.52</v>
      </c>
      <c r="U37" s="121">
        <f t="shared" si="9"/>
        <v>3029634.4500000007</v>
      </c>
      <c r="W37" s="121">
        <f>X37+Y37+Z37</f>
        <v>237706.12</v>
      </c>
      <c r="X37" s="143">
        <v>15273.7</v>
      </c>
      <c r="Y37" s="121">
        <v>0</v>
      </c>
      <c r="Z37" s="121">
        <v>222432.41999999998</v>
      </c>
      <c r="AC37" s="121">
        <f>AD37+AE37+AF37</f>
        <v>127.18</v>
      </c>
      <c r="AD37" s="121">
        <v>0</v>
      </c>
      <c r="AE37" s="121">
        <v>0</v>
      </c>
      <c r="AF37" s="121">
        <v>127.18</v>
      </c>
      <c r="AG37" s="145"/>
      <c r="AH37" s="121">
        <f>SUM(AI37:AK37)</f>
        <v>3738353.000000001</v>
      </c>
      <c r="AI37" s="120">
        <v>475672.85000000003</v>
      </c>
      <c r="AJ37" s="143">
        <v>232918.52</v>
      </c>
      <c r="AK37" s="121">
        <v>3029761.630000001</v>
      </c>
    </row>
    <row r="38" spans="1:37" ht="13.5" thickBot="1">
      <c r="A38" s="8" t="s">
        <v>74</v>
      </c>
      <c r="B38" s="118">
        <v>420.4090208851089</v>
      </c>
      <c r="C38" s="147">
        <v>447.9030088770013</v>
      </c>
      <c r="D38" s="196">
        <f>N38/Tbl11!C38</f>
        <v>532.2638413642701</v>
      </c>
      <c r="E38" s="197"/>
      <c r="F38" s="198">
        <v>64.25607783850836</v>
      </c>
      <c r="G38" s="199">
        <v>41.06378261038105</v>
      </c>
      <c r="H38" s="198">
        <f>O38/Tbl11!C38</f>
        <v>34.749782929952936</v>
      </c>
      <c r="I38" s="197"/>
      <c r="J38" s="198">
        <v>11.031446521463964</v>
      </c>
      <c r="K38" s="198">
        <v>6.123166259642594</v>
      </c>
      <c r="L38" s="198">
        <f>P38/Tbl11!C38</f>
        <v>10.816589256378121</v>
      </c>
      <c r="N38" s="45">
        <f t="shared" si="8"/>
        <v>3466900.8200000003</v>
      </c>
      <c r="O38" s="45">
        <f t="shared" si="8"/>
        <v>226342.73</v>
      </c>
      <c r="P38" s="45">
        <f t="shared" si="8"/>
        <v>70453.86</v>
      </c>
      <c r="R38" s="122">
        <f>S38+T38+U38</f>
        <v>3162021.0100000002</v>
      </c>
      <c r="S38" s="92">
        <f t="shared" si="9"/>
        <v>224718.87000000002</v>
      </c>
      <c r="T38" s="92">
        <f t="shared" si="9"/>
        <v>70453.86</v>
      </c>
      <c r="U38" s="121">
        <f t="shared" si="9"/>
        <v>2866848.2800000003</v>
      </c>
      <c r="W38" s="122">
        <f>X38+Y38+Z38</f>
        <v>304879.81</v>
      </c>
      <c r="X38" s="122">
        <v>1623.86</v>
      </c>
      <c r="Y38" s="122">
        <v>0</v>
      </c>
      <c r="Z38" s="122">
        <v>303255.95</v>
      </c>
      <c r="AC38" s="122">
        <f>AD38+AE38+AF38</f>
        <v>7451.08</v>
      </c>
      <c r="AD38" s="158">
        <v>0</v>
      </c>
      <c r="AE38" s="158">
        <v>0</v>
      </c>
      <c r="AF38" s="158">
        <v>7451.08</v>
      </c>
      <c r="AG38" s="145"/>
      <c r="AH38" s="122">
        <f>SUM(AI38:AK38)</f>
        <v>3169472.0900000003</v>
      </c>
      <c r="AI38" s="122">
        <v>224718.87000000002</v>
      </c>
      <c r="AJ38" s="160">
        <v>70453.86</v>
      </c>
      <c r="AK38" s="122">
        <v>2874299.3600000003</v>
      </c>
    </row>
    <row r="39" spans="1:12" ht="12.75">
      <c r="A39" s="3" t="s">
        <v>179</v>
      </c>
      <c r="B39" s="2"/>
      <c r="C39" s="2"/>
      <c r="E39" s="35"/>
      <c r="F39" s="2"/>
      <c r="G39" s="2"/>
      <c r="H39" s="35"/>
      <c r="I39" s="35"/>
      <c r="J39" s="2"/>
      <c r="K39" s="2"/>
      <c r="L39" s="35"/>
    </row>
    <row r="40" spans="1:12" ht="12.75">
      <c r="A40" s="140" t="s">
        <v>184</v>
      </c>
      <c r="B40" s="2"/>
      <c r="C40" s="2"/>
      <c r="E40" s="35"/>
      <c r="F40" s="2"/>
      <c r="G40" s="2"/>
      <c r="H40" s="35"/>
      <c r="I40" s="35"/>
      <c r="J40" s="2"/>
      <c r="K40" s="2"/>
      <c r="L40" s="35"/>
    </row>
    <row r="41" spans="8:12" ht="12.75">
      <c r="H41" s="37"/>
      <c r="I41" s="37"/>
      <c r="L41" s="37"/>
    </row>
    <row r="42" spans="8:34" ht="12.75">
      <c r="H42" s="37"/>
      <c r="I42" s="37"/>
      <c r="L42" s="37"/>
      <c r="V42" s="45"/>
      <c r="AB42" s="31"/>
      <c r="AC42" s="10"/>
      <c r="AD42" s="10"/>
      <c r="AE42" s="10"/>
      <c r="AF42" s="10"/>
      <c r="AH42" s="21"/>
    </row>
    <row r="43" spans="8:32" ht="12.75">
      <c r="H43" s="37"/>
      <c r="I43" s="37"/>
      <c r="L43" s="37"/>
      <c r="V43" s="45"/>
      <c r="AB43" s="31"/>
      <c r="AC43" s="10"/>
      <c r="AD43" s="10"/>
      <c r="AE43" s="10"/>
      <c r="AF43" s="10"/>
    </row>
    <row r="44" spans="8:32" ht="12.75">
      <c r="H44" s="37"/>
      <c r="I44" s="37"/>
      <c r="V44" s="45"/>
      <c r="AB44" s="31"/>
      <c r="AC44" s="10"/>
      <c r="AD44" s="10"/>
      <c r="AE44" s="10"/>
      <c r="AF44" s="10"/>
    </row>
    <row r="45" spans="8:32" ht="12.75">
      <c r="H45" s="37"/>
      <c r="I45" s="37"/>
      <c r="V45" s="45"/>
      <c r="AB45" s="31"/>
      <c r="AC45" s="10"/>
      <c r="AD45" s="10"/>
      <c r="AE45" s="10"/>
      <c r="AF45" s="10"/>
    </row>
    <row r="46" spans="8:32" ht="12.75">
      <c r="H46" s="37"/>
      <c r="I46" s="37"/>
      <c r="V46" s="45"/>
      <c r="AB46" s="31"/>
      <c r="AC46" s="10"/>
      <c r="AD46" s="10"/>
      <c r="AE46" s="10"/>
      <c r="AF46" s="10"/>
    </row>
    <row r="47" spans="28:32" ht="12.75">
      <c r="AB47" s="31"/>
      <c r="AC47" s="10"/>
      <c r="AD47" s="10"/>
      <c r="AE47" s="10"/>
      <c r="AF47" s="10"/>
    </row>
    <row r="48" spans="22:32" ht="12.75">
      <c r="V48" s="45"/>
      <c r="AB48" s="31"/>
      <c r="AC48" s="10"/>
      <c r="AD48" s="10"/>
      <c r="AE48" s="10"/>
      <c r="AF48" s="10"/>
    </row>
    <row r="49" spans="22:32" ht="12.75">
      <c r="V49" s="45"/>
      <c r="AB49" s="31"/>
      <c r="AC49" s="10"/>
      <c r="AD49" s="10"/>
      <c r="AE49" s="10"/>
      <c r="AF49" s="10"/>
    </row>
    <row r="50" spans="22:32" ht="12.75">
      <c r="V50" s="45"/>
      <c r="AB50" s="31"/>
      <c r="AC50" s="10"/>
      <c r="AD50" s="10"/>
      <c r="AE50" s="10"/>
      <c r="AF50" s="10"/>
    </row>
    <row r="51" spans="22:32" ht="12.75">
      <c r="V51" s="45"/>
      <c r="AB51" s="31"/>
      <c r="AC51" s="10"/>
      <c r="AD51" s="10"/>
      <c r="AE51" s="10"/>
      <c r="AF51" s="10"/>
    </row>
    <row r="52" spans="22:32" ht="12.75">
      <c r="V52" s="45"/>
      <c r="AB52" s="31"/>
      <c r="AC52" s="10"/>
      <c r="AD52" s="10"/>
      <c r="AE52" s="10"/>
      <c r="AF52" s="10"/>
    </row>
    <row r="53" spans="28:32" ht="12.75">
      <c r="AB53" s="31"/>
      <c r="AC53" s="10"/>
      <c r="AD53" s="10"/>
      <c r="AE53" s="10"/>
      <c r="AF53" s="10"/>
    </row>
    <row r="54" spans="22:32" ht="12.75">
      <c r="V54" s="45"/>
      <c r="AB54" s="31"/>
      <c r="AC54" s="10"/>
      <c r="AD54" s="10"/>
      <c r="AE54" s="10"/>
      <c r="AF54" s="10"/>
    </row>
    <row r="55" spans="22:32" ht="12.75">
      <c r="V55" s="45"/>
      <c r="AB55" s="31"/>
      <c r="AC55" s="10"/>
      <c r="AD55" s="10"/>
      <c r="AE55" s="10"/>
      <c r="AF55" s="10"/>
    </row>
    <row r="56" spans="22:32" ht="12.75">
      <c r="V56" s="45"/>
      <c r="AB56" s="31"/>
      <c r="AC56" s="10"/>
      <c r="AD56" s="10"/>
      <c r="AE56" s="10"/>
      <c r="AF56" s="10"/>
    </row>
    <row r="57" spans="22:32" ht="12.75">
      <c r="V57" s="45"/>
      <c r="AB57" s="31"/>
      <c r="AC57" s="10"/>
      <c r="AD57" s="10"/>
      <c r="AE57" s="10"/>
      <c r="AF57" s="10"/>
    </row>
    <row r="58" spans="22:32" ht="12.75">
      <c r="V58" s="45"/>
      <c r="AB58" s="31"/>
      <c r="AC58" s="10"/>
      <c r="AD58" s="10"/>
      <c r="AE58" s="10"/>
      <c r="AF58" s="10"/>
    </row>
    <row r="59" spans="28:32" ht="12.75">
      <c r="AB59" s="31"/>
      <c r="AC59" s="10"/>
      <c r="AD59" s="10"/>
      <c r="AE59" s="10"/>
      <c r="AF59" s="10"/>
    </row>
    <row r="60" spans="22:32" ht="12.75">
      <c r="V60" s="45"/>
      <c r="AB60" s="31"/>
      <c r="AC60" s="10"/>
      <c r="AD60" s="10"/>
      <c r="AE60" s="10"/>
      <c r="AF60" s="10"/>
    </row>
    <row r="61" spans="22:32" ht="12.75">
      <c r="V61" s="45"/>
      <c r="AB61" s="31"/>
      <c r="AC61" s="10"/>
      <c r="AD61" s="10"/>
      <c r="AE61" s="10"/>
      <c r="AF61" s="10"/>
    </row>
    <row r="62" spans="22:32" ht="12.75">
      <c r="V62" s="45"/>
      <c r="AB62" s="31"/>
      <c r="AC62" s="10"/>
      <c r="AD62" s="10"/>
      <c r="AE62" s="10"/>
      <c r="AF62" s="10"/>
    </row>
    <row r="63" spans="22:32" ht="12.75">
      <c r="V63" s="45"/>
      <c r="AB63" s="31"/>
      <c r="AC63" s="10"/>
      <c r="AD63" s="10"/>
      <c r="AE63" s="10"/>
      <c r="AF63" s="10"/>
    </row>
    <row r="64" spans="22:32" ht="12.75">
      <c r="V64" s="45"/>
      <c r="AB64" s="31"/>
      <c r="AC64" s="10"/>
      <c r="AD64" s="10"/>
      <c r="AE64" s="10"/>
      <c r="AF64" s="10"/>
    </row>
    <row r="65" spans="28:32" ht="12.75">
      <c r="AB65" s="31"/>
      <c r="AC65" s="10"/>
      <c r="AD65" s="10"/>
      <c r="AE65" s="10"/>
      <c r="AF65" s="10"/>
    </row>
    <row r="66" spans="22:32" ht="12.75">
      <c r="V66" s="45"/>
      <c r="AB66" s="31"/>
      <c r="AC66" s="10"/>
      <c r="AD66" s="10"/>
      <c r="AE66" s="10"/>
      <c r="AF66" s="10"/>
    </row>
    <row r="67" spans="22:32" ht="12.75">
      <c r="V67" s="45"/>
      <c r="AB67" s="31"/>
      <c r="AC67" s="10"/>
      <c r="AD67" s="10"/>
      <c r="AE67" s="10"/>
      <c r="AF67" s="10"/>
    </row>
    <row r="68" spans="22:32" ht="12.75">
      <c r="V68" s="45"/>
      <c r="AB68" s="31"/>
      <c r="AC68" s="10"/>
      <c r="AD68" s="10"/>
      <c r="AE68" s="10"/>
      <c r="AF68" s="10"/>
    </row>
    <row r="69" spans="22:32" ht="12.75">
      <c r="V69" s="45"/>
      <c r="AB69" s="31"/>
      <c r="AC69" s="10"/>
      <c r="AD69" s="10"/>
      <c r="AE69" s="10"/>
      <c r="AF69" s="10"/>
    </row>
    <row r="70" ht="12.75">
      <c r="AC70" s="31"/>
    </row>
  </sheetData>
  <sheetProtection password="CAF5" sheet="1" objects="1" scenarios="1"/>
  <mergeCells count="17">
    <mergeCell ref="AC6:AF6"/>
    <mergeCell ref="N7:N8"/>
    <mergeCell ref="O7:O8"/>
    <mergeCell ref="P7:P8"/>
    <mergeCell ref="B7:D7"/>
    <mergeCell ref="F7:H7"/>
    <mergeCell ref="J7:L7"/>
    <mergeCell ref="AC7:AF7"/>
    <mergeCell ref="AH5:AK5"/>
    <mergeCell ref="W4:Z4"/>
    <mergeCell ref="W5:Z5"/>
    <mergeCell ref="A1:L1"/>
    <mergeCell ref="A3:L3"/>
    <mergeCell ref="A4:L4"/>
    <mergeCell ref="R5:U5"/>
    <mergeCell ref="R4:U4"/>
    <mergeCell ref="N4:P4"/>
  </mergeCells>
  <printOptions horizontalCentered="1"/>
  <pageMargins left="0.75" right="0.75" top="0.87" bottom="0.88" header="0.67" footer="0.5"/>
  <pageSetup fitToHeight="1" fitToWidth="1" horizontalDpi="600" verticalDpi="600" orientation="landscape" scale="92" r:id="rId1"/>
  <headerFooter scaleWithDoc="0">
    <oddFooter>&amp;L&amp;"Arial,Italic"MSDE-LFRO  11 / 2012&amp;C- 7 -&amp;R&amp;"Arial,Italic"Selected Financial Data - Part 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0"/>
  <sheetViews>
    <sheetView zoomScalePageLayoutView="0" workbookViewId="0" topLeftCell="H13">
      <selection activeCell="T10" sqref="T10"/>
    </sheetView>
  </sheetViews>
  <sheetFormatPr defaultColWidth="9.140625" defaultRowHeight="12.75"/>
  <cols>
    <col min="1" max="1" width="14.140625" style="3" customWidth="1"/>
    <col min="2" max="2" width="8.00390625" style="0" customWidth="1"/>
    <col min="3" max="3" width="2.28125" style="0" customWidth="1"/>
    <col min="4" max="4" width="11.421875" style="0" customWidth="1"/>
    <col min="5" max="5" width="1.8515625" style="0" customWidth="1"/>
    <col min="6" max="6" width="11.8515625" style="0" customWidth="1"/>
    <col min="7" max="7" width="2.28125" style="0" customWidth="1"/>
    <col min="8" max="8" width="9.57421875" style="0" customWidth="1"/>
    <col min="9" max="9" width="2.421875" style="0" customWidth="1"/>
    <col min="10" max="10" width="8.57421875" style="0" customWidth="1"/>
    <col min="11" max="11" width="2.28125" style="0" customWidth="1"/>
    <col min="12" max="12" width="7.421875" style="0" customWidth="1"/>
    <col min="13" max="13" width="1.7109375" style="0" customWidth="1"/>
    <col min="14" max="14" width="8.57421875" style="0" customWidth="1"/>
    <col min="15" max="15" width="2.00390625" style="0" customWidth="1"/>
    <col min="16" max="16" width="8.00390625" style="0" customWidth="1"/>
    <col min="17" max="17" width="2.140625" style="0" customWidth="1"/>
    <col min="18" max="18" width="9.28125" style="0" customWidth="1"/>
    <col min="19" max="19" width="3.00390625" style="0" customWidth="1"/>
    <col min="20" max="20" width="8.28125" style="0" customWidth="1"/>
    <col min="21" max="21" width="1.57421875" style="0" customWidth="1"/>
    <col min="22" max="22" width="8.140625" style="0" customWidth="1"/>
    <col min="23" max="23" width="1.8515625" style="0" customWidth="1"/>
    <col min="24" max="24" width="8.28125" style="0" customWidth="1"/>
  </cols>
  <sheetData>
    <row r="1" spans="1:24" ht="12.75">
      <c r="A1" s="235" t="s">
        <v>144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3" spans="1:24" ht="12.75">
      <c r="A3" s="234" t="s">
        <v>202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</row>
    <row r="4" spans="1:24" ht="12.75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</row>
    <row r="5" spans="1:24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" customHeight="1" thickTop="1">
      <c r="A6" s="3" t="s">
        <v>112</v>
      </c>
      <c r="B6" s="3"/>
      <c r="C6" s="3"/>
      <c r="D6" s="238" t="s">
        <v>26</v>
      </c>
      <c r="E6" s="238"/>
      <c r="F6" s="38"/>
      <c r="G6" s="38"/>
      <c r="H6" s="38"/>
      <c r="I6" s="38"/>
      <c r="J6" s="238" t="s">
        <v>36</v>
      </c>
      <c r="K6" s="238"/>
      <c r="L6" s="3"/>
      <c r="M6" s="3"/>
      <c r="N6" s="238" t="s">
        <v>37</v>
      </c>
      <c r="O6" s="238"/>
      <c r="P6" s="3"/>
      <c r="Q6" s="3"/>
      <c r="R6" s="38"/>
      <c r="S6" s="6"/>
      <c r="T6" s="3"/>
      <c r="U6" s="3"/>
      <c r="V6" s="38"/>
      <c r="W6" s="6"/>
      <c r="X6" s="3"/>
    </row>
    <row r="7" spans="1:24" ht="12.75">
      <c r="A7" s="81" t="s">
        <v>35</v>
      </c>
      <c r="B7" s="252" t="s">
        <v>24</v>
      </c>
      <c r="C7" s="252"/>
      <c r="D7" s="252" t="s">
        <v>24</v>
      </c>
      <c r="E7" s="252"/>
      <c r="F7" s="82"/>
      <c r="G7" s="82"/>
      <c r="H7" s="252" t="s">
        <v>34</v>
      </c>
      <c r="I7" s="252"/>
      <c r="J7" s="252" t="s">
        <v>38</v>
      </c>
      <c r="K7" s="252"/>
      <c r="L7" s="252" t="s">
        <v>40</v>
      </c>
      <c r="M7" s="252"/>
      <c r="N7" s="252" t="s">
        <v>41</v>
      </c>
      <c r="O7" s="252"/>
      <c r="P7" s="252" t="s">
        <v>111</v>
      </c>
      <c r="Q7" s="252"/>
      <c r="R7" s="250" t="s">
        <v>103</v>
      </c>
      <c r="S7" s="250"/>
      <c r="T7" s="250" t="s">
        <v>47</v>
      </c>
      <c r="U7" s="250"/>
      <c r="V7" s="250" t="s">
        <v>49</v>
      </c>
      <c r="W7" s="250"/>
      <c r="X7" s="86" t="s">
        <v>50</v>
      </c>
    </row>
    <row r="8" spans="1:24" ht="13.5" thickBot="1">
      <c r="A8" s="83" t="s">
        <v>113</v>
      </c>
      <c r="B8" s="251" t="s">
        <v>25</v>
      </c>
      <c r="C8" s="251"/>
      <c r="D8" s="251" t="s">
        <v>25</v>
      </c>
      <c r="E8" s="251"/>
      <c r="F8" s="84" t="s">
        <v>181</v>
      </c>
      <c r="G8" s="84"/>
      <c r="H8" s="251" t="s">
        <v>35</v>
      </c>
      <c r="I8" s="251"/>
      <c r="J8" s="251" t="s">
        <v>39</v>
      </c>
      <c r="K8" s="251"/>
      <c r="L8" s="251" t="s">
        <v>39</v>
      </c>
      <c r="M8" s="251"/>
      <c r="N8" s="251" t="s">
        <v>42</v>
      </c>
      <c r="O8" s="251"/>
      <c r="P8" s="251" t="s">
        <v>44</v>
      </c>
      <c r="Q8" s="251"/>
      <c r="R8" s="249" t="s">
        <v>44</v>
      </c>
      <c r="S8" s="249"/>
      <c r="T8" s="249" t="s">
        <v>48</v>
      </c>
      <c r="U8" s="249"/>
      <c r="V8" s="249" t="s">
        <v>39</v>
      </c>
      <c r="W8" s="249"/>
      <c r="X8" s="84" t="s">
        <v>142</v>
      </c>
    </row>
    <row r="9" spans="1:24" s="21" customFormat="1" ht="12.75">
      <c r="A9" s="75" t="s">
        <v>76</v>
      </c>
      <c r="B9" s="44">
        <f>+Allexp!D10/Allexp!$C10</f>
        <v>0.026894997360570914</v>
      </c>
      <c r="C9" s="44"/>
      <c r="D9" s="44">
        <f>+Allexp!E10/Allexp!$C10</f>
        <v>0.06332509873084323</v>
      </c>
      <c r="E9" s="44"/>
      <c r="F9" s="44">
        <f>+Allexp!F10/Allexp!$C10</f>
        <v>0.38744715430159865</v>
      </c>
      <c r="G9" s="44"/>
      <c r="H9" s="44">
        <f>+Allexp!G10/Allexp!$C10</f>
        <v>0.12673080162390424</v>
      </c>
      <c r="I9" s="44"/>
      <c r="J9" s="44">
        <f>+Allexp!H10/Allexp!$C10</f>
        <v>0.006183554829307596</v>
      </c>
      <c r="K9" s="44"/>
      <c r="L9" s="44">
        <f>+Allexp!I10/Allexp!$C10</f>
        <v>0.00586584220679804</v>
      </c>
      <c r="M9" s="44"/>
      <c r="N9" s="44">
        <f>+Allexp!J10/Allexp!$C10</f>
        <v>0.047035656573378715</v>
      </c>
      <c r="O9" s="44"/>
      <c r="P9" s="44">
        <f>+Allexp!K10/Allexp!$C10</f>
        <v>0.06113691664380547</v>
      </c>
      <c r="Q9" s="44"/>
      <c r="R9" s="44">
        <f>+Allexp!N10/Allexp!$C10</f>
        <v>0.01861573609125055</v>
      </c>
      <c r="S9" s="44"/>
      <c r="T9" s="44">
        <f>+Allexp!O10/Allexp!$C10</f>
        <v>0.25266285478784845</v>
      </c>
      <c r="U9" s="44"/>
      <c r="V9" s="44">
        <f>+Allexp!P10/Allexp!$C10</f>
        <v>0.0013400259654907831</v>
      </c>
      <c r="W9" s="44"/>
      <c r="X9" s="44">
        <f>+Allexp!Q10/Allexp!$C10</f>
        <v>0.002761360885203497</v>
      </c>
    </row>
    <row r="10" spans="2:24" ht="12.75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 spans="1:30" ht="12.75">
      <c r="A11" s="3" t="s">
        <v>52</v>
      </c>
      <c r="B11" s="41">
        <f>+Allexp!D12/Allexp!$C12*100</f>
        <v>1.632908781371846</v>
      </c>
      <c r="C11" s="41"/>
      <c r="D11" s="41">
        <f>+Allexp!E12/Allexp!$C12*100</f>
        <v>5.942063503655703</v>
      </c>
      <c r="E11" s="41"/>
      <c r="F11" s="41">
        <f>+Allexp!F12/Allexp!$C12*100</f>
        <v>39.979573805864206</v>
      </c>
      <c r="G11" s="41"/>
      <c r="H11" s="41">
        <f>+Allexp!G12/Allexp!$C12*100</f>
        <v>14.191664763256803</v>
      </c>
      <c r="I11" s="41"/>
      <c r="J11" s="41">
        <f>+Allexp!H12/Allexp!$C12*100</f>
        <v>0.6272570990705777</v>
      </c>
      <c r="K11" s="41"/>
      <c r="L11" s="41">
        <f>+Allexp!I12/Allexp!$C12*100</f>
        <v>0.5211632216265651</v>
      </c>
      <c r="M11" s="41"/>
      <c r="N11" s="41">
        <f>+Allexp!J12/Allexp!$C12*100</f>
        <v>4.903957151103808</v>
      </c>
      <c r="O11" s="41"/>
      <c r="P11" s="41">
        <f>+Allexp!K12/Allexp!$C12*100</f>
        <v>6.878779412600225</v>
      </c>
      <c r="Q11" s="41"/>
      <c r="R11" s="41">
        <f>+Allexp!N12/Allexp!$C12*100</f>
        <v>1.4459156713765595</v>
      </c>
      <c r="S11" s="41"/>
      <c r="T11" s="41">
        <f>+Allexp!O12/Allexp!$C12*100</f>
        <v>23.756935899964837</v>
      </c>
      <c r="U11" s="41"/>
      <c r="V11" s="41">
        <f>+Allexp!P12/Allexp!$C12*100</f>
        <v>0</v>
      </c>
      <c r="W11" s="41"/>
      <c r="X11" s="41">
        <f>+Allexp!Q12/Allexp!$C12*100</f>
        <v>0.1197806901088781</v>
      </c>
      <c r="Y11" s="3"/>
      <c r="Z11" s="3"/>
      <c r="AA11" s="3"/>
      <c r="AB11" s="3"/>
      <c r="AC11" s="3"/>
      <c r="AD11" s="3"/>
    </row>
    <row r="12" spans="1:30" ht="12.75">
      <c r="A12" s="3" t="s">
        <v>53</v>
      </c>
      <c r="B12" s="41">
        <f>+Allexp!D13/Allexp!$C13*100</f>
        <v>2.7766194811749174</v>
      </c>
      <c r="C12" s="41"/>
      <c r="D12" s="41">
        <f>+Allexp!E13/Allexp!$C13*100</f>
        <v>6.116264826636913</v>
      </c>
      <c r="E12" s="41"/>
      <c r="F12" s="41">
        <f>+Allexp!F13/Allexp!$C13*100</f>
        <v>40.7243845885357</v>
      </c>
      <c r="G12" s="41"/>
      <c r="H12" s="41">
        <f>+Allexp!G13/Allexp!$C13*100</f>
        <v>12.290727644653236</v>
      </c>
      <c r="I12" s="41"/>
      <c r="J12" s="41">
        <f>+Allexp!H13/Allexp!$C13*100</f>
        <v>0.5772127244209933</v>
      </c>
      <c r="K12" s="41"/>
      <c r="L12" s="41">
        <f>+Allexp!I13/Allexp!$C13*100</f>
        <v>0</v>
      </c>
      <c r="M12" s="41"/>
      <c r="N12" s="41">
        <f>+Allexp!J13/Allexp!$C13*100</f>
        <v>4.534506431165339</v>
      </c>
      <c r="O12" s="41"/>
      <c r="P12" s="41">
        <f>+Allexp!K13/Allexp!$C13*100</f>
        <v>6.4466818163836095</v>
      </c>
      <c r="Q12" s="41"/>
      <c r="R12" s="41">
        <f>+Allexp!N13/Allexp!$C13*100</f>
        <v>1.2783350691662476</v>
      </c>
      <c r="S12" s="41"/>
      <c r="T12" s="41">
        <f>+Allexp!O13/Allexp!$C13*100</f>
        <v>24.907662134320454</v>
      </c>
      <c r="U12" s="41"/>
      <c r="V12" s="41">
        <f>+Allexp!P13/Allexp!$C13*100</f>
        <v>0.0102897494290535</v>
      </c>
      <c r="W12" s="41"/>
      <c r="X12" s="41">
        <f>+Allexp!Q13/Allexp!$C13*100</f>
        <v>0.3373155341135395</v>
      </c>
      <c r="Y12" s="3"/>
      <c r="Z12" s="3"/>
      <c r="AA12" s="3"/>
      <c r="AB12" s="3"/>
      <c r="AC12" s="3"/>
      <c r="AD12" s="3"/>
    </row>
    <row r="13" spans="1:30" ht="12.75">
      <c r="A13" s="3" t="s">
        <v>75</v>
      </c>
      <c r="B13" s="41">
        <f>+Allexp!D14/Allexp!$C14*100</f>
        <v>4.8116672167582735</v>
      </c>
      <c r="C13" s="41"/>
      <c r="D13" s="41">
        <f>+Allexp!E14/Allexp!$C14*100</f>
        <v>6.905116059585666</v>
      </c>
      <c r="E13" s="41"/>
      <c r="F13" s="41">
        <f>+Allexp!F14/Allexp!$C14*100</f>
        <v>36.698913845097294</v>
      </c>
      <c r="G13" s="41"/>
      <c r="H13" s="41">
        <f>+Allexp!G14/Allexp!$C14*100</f>
        <v>16.968684313317727</v>
      </c>
      <c r="I13" s="41"/>
      <c r="J13" s="41">
        <f>+Allexp!H14/Allexp!$C14*100</f>
        <v>1.0900413663958548</v>
      </c>
      <c r="K13" s="41"/>
      <c r="L13" s="41">
        <f>+Allexp!I14/Allexp!$C14*100</f>
        <v>0.7248726555188959</v>
      </c>
      <c r="M13" s="41"/>
      <c r="N13" s="41">
        <f>+Allexp!J14/Allexp!$C14*100</f>
        <v>2.97536776521618</v>
      </c>
      <c r="O13" s="41"/>
      <c r="P13" s="41">
        <f>+Allexp!K14/Allexp!$C14*100</f>
        <v>5.607658687047288</v>
      </c>
      <c r="Q13" s="41"/>
      <c r="R13" s="41">
        <f>+Allexp!N14/Allexp!$C14*100</f>
        <v>1.5819857255163698</v>
      </c>
      <c r="S13" s="41"/>
      <c r="T13" s="41">
        <f>+Allexp!O14/Allexp!$C14*100</f>
        <v>22.39084129244884</v>
      </c>
      <c r="U13" s="41"/>
      <c r="V13" s="41">
        <f>+Allexp!P14/Allexp!$C14*100</f>
        <v>0.011356814610100293</v>
      </c>
      <c r="W13" s="41"/>
      <c r="X13" s="41">
        <f>+Allexp!Q14/Allexp!$C14*100</f>
        <v>0.23349425848752337</v>
      </c>
      <c r="Y13" s="3"/>
      <c r="Z13" s="3"/>
      <c r="AA13" s="3"/>
      <c r="AB13" s="3"/>
      <c r="AC13" s="3"/>
      <c r="AD13" s="3"/>
    </row>
    <row r="14" spans="1:30" ht="12.75">
      <c r="A14" s="3" t="s">
        <v>54</v>
      </c>
      <c r="B14" s="41">
        <f>+Allexp!D15/Allexp!$C15*100</f>
        <v>3.1033939787184845</v>
      </c>
      <c r="C14" s="41"/>
      <c r="D14" s="41">
        <f>+Allexp!E15/Allexp!$C15*100</f>
        <v>6.2250190539386265</v>
      </c>
      <c r="E14" s="41"/>
      <c r="F14" s="41">
        <f>+Allexp!F15/Allexp!$C15*100</f>
        <v>36.89399754980585</v>
      </c>
      <c r="G14" s="41"/>
      <c r="H14" s="41">
        <f>+Allexp!G15/Allexp!$C15*100</f>
        <v>13.344261088183455</v>
      </c>
      <c r="I14" s="41"/>
      <c r="J14" s="41">
        <f>+Allexp!H15/Allexp!$C15*100</f>
        <v>0.6645272208901691</v>
      </c>
      <c r="K14" s="41"/>
      <c r="L14" s="41">
        <f>+Allexp!I15/Allexp!$C15*100</f>
        <v>1.0298542837899862</v>
      </c>
      <c r="M14" s="41"/>
      <c r="N14" s="41">
        <f>+Allexp!J15/Allexp!$C15*100</f>
        <v>4.11231085056915</v>
      </c>
      <c r="O14" s="41"/>
      <c r="P14" s="41">
        <f>+Allexp!K15/Allexp!$C15*100</f>
        <v>6.3242295854207935</v>
      </c>
      <c r="Q14" s="41"/>
      <c r="R14" s="41">
        <f>+Allexp!N15/Allexp!$C15*100</f>
        <v>2.1174235911621384</v>
      </c>
      <c r="S14" s="41"/>
      <c r="T14" s="41">
        <f>+Allexp!O15/Allexp!$C15*100</f>
        <v>25.92363164973628</v>
      </c>
      <c r="U14" s="41"/>
      <c r="V14" s="41">
        <f>+Allexp!P15/Allexp!$C15*100</f>
        <v>0.002238207686863136</v>
      </c>
      <c r="W14" s="41"/>
      <c r="X14" s="41">
        <f>+Allexp!Q15/Allexp!$C15*100</f>
        <v>0.2591129400981944</v>
      </c>
      <c r="Y14" s="3"/>
      <c r="Z14" s="3"/>
      <c r="AA14" s="3"/>
      <c r="AB14" s="3"/>
      <c r="AC14" s="3"/>
      <c r="AD14" s="3"/>
    </row>
    <row r="15" spans="1:30" ht="12.75">
      <c r="A15" s="3" t="s">
        <v>55</v>
      </c>
      <c r="B15" s="41">
        <f>+Allexp!D16/Allexp!$C16*100</f>
        <v>2.8631888285856126</v>
      </c>
      <c r="C15" s="41"/>
      <c r="D15" s="41">
        <f>+Allexp!E16/Allexp!$C16*100</f>
        <v>5.338337504197126</v>
      </c>
      <c r="E15" s="41"/>
      <c r="F15" s="41">
        <f>+Allexp!F16/Allexp!$C16*100</f>
        <v>40.92784463910602</v>
      </c>
      <c r="G15" s="41"/>
      <c r="H15" s="41">
        <f>+Allexp!G16/Allexp!$C16*100</f>
        <v>11.727010487473933</v>
      </c>
      <c r="I15" s="41"/>
      <c r="J15" s="41">
        <f>+Allexp!H16/Allexp!$C16*100</f>
        <v>0.5160954009623195</v>
      </c>
      <c r="K15" s="41"/>
      <c r="L15" s="41">
        <f>+Allexp!I16/Allexp!$C16*100</f>
        <v>0.5889380746377113</v>
      </c>
      <c r="M15" s="41"/>
      <c r="N15" s="41">
        <f>+Allexp!J16/Allexp!$C16*100</f>
        <v>5.783534552660127</v>
      </c>
      <c r="O15" s="41"/>
      <c r="P15" s="41">
        <f>+Allexp!K16/Allexp!$C16*100</f>
        <v>7.608061913651598</v>
      </c>
      <c r="Q15" s="41"/>
      <c r="R15" s="41">
        <f>+Allexp!N16/Allexp!$C16*100</f>
        <v>1.458357834665622</v>
      </c>
      <c r="S15" s="41"/>
      <c r="T15" s="41">
        <f>+Allexp!O16/Allexp!$C16*100</f>
        <v>22.591837559562958</v>
      </c>
      <c r="U15" s="41"/>
      <c r="V15" s="41">
        <f>+Allexp!P16/Allexp!$C16*100</f>
        <v>0.35823773361941</v>
      </c>
      <c r="W15" s="41"/>
      <c r="X15" s="41">
        <f>+Allexp!Q16/Allexp!$C16*100</f>
        <v>0.2385554708775744</v>
      </c>
      <c r="Y15" s="3"/>
      <c r="Z15" s="3"/>
      <c r="AA15" s="3"/>
      <c r="AB15" s="3"/>
      <c r="AC15" s="3"/>
      <c r="AD15" s="3"/>
    </row>
    <row r="16" spans="2:24" ht="12.75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1:30" ht="12.75">
      <c r="A17" s="3" t="s">
        <v>56</v>
      </c>
      <c r="B17" s="41">
        <f>+Allexp!D18/Allexp!$C18*100</f>
        <v>2.365617289936117</v>
      </c>
      <c r="C17" s="41"/>
      <c r="D17" s="41">
        <f>+Allexp!E18/Allexp!$C18*100</f>
        <v>6.3593643368141315</v>
      </c>
      <c r="E17" s="41"/>
      <c r="F17" s="41">
        <f>+Allexp!F18/Allexp!$C18*100</f>
        <v>42.66781411935461</v>
      </c>
      <c r="G17" s="41"/>
      <c r="H17" s="41">
        <f>+Allexp!G18/Allexp!$C18*100</f>
        <v>9.348706642317934</v>
      </c>
      <c r="I17" s="41"/>
      <c r="J17" s="41">
        <f>+Allexp!H18/Allexp!$C18*100</f>
        <v>0.9182750164976883</v>
      </c>
      <c r="K17" s="41"/>
      <c r="L17" s="41">
        <f>+Allexp!I18/Allexp!$C18*100</f>
        <v>0.8772198791666717</v>
      </c>
      <c r="M17" s="41"/>
      <c r="N17" s="41">
        <f>+Allexp!J18/Allexp!$C18*100</f>
        <v>5.898092544335465</v>
      </c>
      <c r="O17" s="41"/>
      <c r="P17" s="41">
        <f>+Allexp!K18/Allexp!$C18*100</f>
        <v>5.52611379705886</v>
      </c>
      <c r="Q17" s="41"/>
      <c r="R17" s="41">
        <f>+Allexp!N18/Allexp!$C18*100</f>
        <v>1.2854097361799088</v>
      </c>
      <c r="S17" s="41"/>
      <c r="T17" s="41">
        <f>+Allexp!O18/Allexp!$C18*100</f>
        <v>24.241398484544685</v>
      </c>
      <c r="U17" s="41"/>
      <c r="V17" s="41">
        <f>+Allexp!P18/Allexp!$C18*100</f>
        <v>0</v>
      </c>
      <c r="W17" s="41"/>
      <c r="X17" s="41">
        <f>+Allexp!Q18/Allexp!$C18*100</f>
        <v>0.5119881537939239</v>
      </c>
      <c r="Y17" s="3"/>
      <c r="Z17" s="3"/>
      <c r="AA17" s="3"/>
      <c r="AB17" s="3"/>
      <c r="AC17" s="3"/>
      <c r="AD17" s="3"/>
    </row>
    <row r="18" spans="1:30" ht="12.75">
      <c r="A18" s="3" t="s">
        <v>57</v>
      </c>
      <c r="B18" s="41">
        <f>+Allexp!D19/Allexp!$C19*100</f>
        <v>1.4932650612433076</v>
      </c>
      <c r="C18" s="41"/>
      <c r="D18" s="41">
        <f>+Allexp!E19/Allexp!$C19*100</f>
        <v>6.800027446044425</v>
      </c>
      <c r="E18" s="41"/>
      <c r="F18" s="41">
        <f>+Allexp!F19/Allexp!$C19*100</f>
        <v>38.884733516622084</v>
      </c>
      <c r="G18" s="41"/>
      <c r="H18" s="41">
        <f>+Allexp!G19/Allexp!$C19*100</f>
        <v>10.961068943700694</v>
      </c>
      <c r="I18" s="41"/>
      <c r="J18" s="41">
        <f>+Allexp!H19/Allexp!$C19*100</f>
        <v>0.38087235206055026</v>
      </c>
      <c r="K18" s="41"/>
      <c r="L18" s="41">
        <f>+Allexp!I19/Allexp!$C19*100</f>
        <v>0.8994958820665729</v>
      </c>
      <c r="M18" s="41"/>
      <c r="N18" s="41">
        <f>+Allexp!J19/Allexp!$C19*100</f>
        <v>5.9316746705758945</v>
      </c>
      <c r="O18" s="41"/>
      <c r="P18" s="41">
        <f>+Allexp!K19/Allexp!$C19*100</f>
        <v>7.394577961116086</v>
      </c>
      <c r="Q18" s="41"/>
      <c r="R18" s="41">
        <f>+Allexp!N19/Allexp!$C19*100</f>
        <v>2.0104217199749304</v>
      </c>
      <c r="S18" s="41"/>
      <c r="T18" s="41">
        <f>+Allexp!O19/Allexp!$C19*100</f>
        <v>24.93151787868185</v>
      </c>
      <c r="U18" s="41"/>
      <c r="V18" s="41">
        <f>+Allexp!P19/Allexp!$C19*100</f>
        <v>0.08256128321644146</v>
      </c>
      <c r="W18" s="41"/>
      <c r="X18" s="41">
        <f>+Allexp!Q19/Allexp!$C19*100</f>
        <v>0.2297832846971815</v>
      </c>
      <c r="Y18" s="3"/>
      <c r="Z18" s="3"/>
      <c r="AA18" s="3"/>
      <c r="AB18" s="3"/>
      <c r="AC18" s="3"/>
      <c r="AD18" s="3"/>
    </row>
    <row r="19" spans="1:30" ht="12.75">
      <c r="A19" s="3" t="s">
        <v>58</v>
      </c>
      <c r="B19" s="41">
        <f>+Allexp!D20/Allexp!$C20*100</f>
        <v>2.2614502404546455</v>
      </c>
      <c r="C19" s="41"/>
      <c r="D19" s="41">
        <f>+Allexp!E20/Allexp!$C20*100</f>
        <v>7.2532075893534484</v>
      </c>
      <c r="E19" s="41"/>
      <c r="F19" s="41">
        <f>+Allexp!F20/Allexp!$C20*100</f>
        <v>39.701450623338125</v>
      </c>
      <c r="G19" s="41"/>
      <c r="H19" s="41">
        <f>+Allexp!G20/Allexp!$C20*100</f>
        <v>13.339553632252663</v>
      </c>
      <c r="I19" s="41"/>
      <c r="J19" s="41">
        <f>+Allexp!H20/Allexp!$C20*100</f>
        <v>0.4913689607878313</v>
      </c>
      <c r="K19" s="41"/>
      <c r="L19" s="41">
        <f>+Allexp!I20/Allexp!$C20*100</f>
        <v>0.8017061611658916</v>
      </c>
      <c r="M19" s="41"/>
      <c r="N19" s="41">
        <f>+Allexp!J20/Allexp!$C20*100</f>
        <v>4.714197297486021</v>
      </c>
      <c r="O19" s="41"/>
      <c r="P19" s="41">
        <f>+Allexp!K20/Allexp!$C20*100</f>
        <v>5.929903551892787</v>
      </c>
      <c r="Q19" s="41"/>
      <c r="R19" s="41">
        <f>+Allexp!N20/Allexp!$C20*100</f>
        <v>1.8519083825649527</v>
      </c>
      <c r="S19" s="41"/>
      <c r="T19" s="41">
        <f>+Allexp!O20/Allexp!$C20*100</f>
        <v>23.37299989954376</v>
      </c>
      <c r="U19" s="41"/>
      <c r="V19" s="41">
        <f>+Allexp!P20/Allexp!$C20*100</f>
        <v>0.18658130879071863</v>
      </c>
      <c r="W19" s="41"/>
      <c r="X19" s="41">
        <f>+Allexp!Q20/Allexp!$C20*100</f>
        <v>0.09567235236914676</v>
      </c>
      <c r="Y19" s="3"/>
      <c r="Z19" s="3"/>
      <c r="AA19" s="3"/>
      <c r="AB19" s="3"/>
      <c r="AC19" s="3"/>
      <c r="AD19" s="3"/>
    </row>
    <row r="20" spans="1:30" ht="12.75">
      <c r="A20" s="3" t="s">
        <v>59</v>
      </c>
      <c r="B20" s="41">
        <f>+Allexp!D21/Allexp!$C21*100</f>
        <v>2.5209812079858107</v>
      </c>
      <c r="C20" s="41"/>
      <c r="D20" s="41">
        <f>+Allexp!E21/Allexp!$C21*100</f>
        <v>6.324854152077022</v>
      </c>
      <c r="E20" s="41"/>
      <c r="F20" s="41">
        <f>+Allexp!F21/Allexp!$C21*100</f>
        <v>39.647190116043674</v>
      </c>
      <c r="G20" s="41"/>
      <c r="H20" s="41">
        <f>+Allexp!G21/Allexp!$C21*100</f>
        <v>9.999729063406743</v>
      </c>
      <c r="I20" s="41"/>
      <c r="J20" s="41">
        <f>+Allexp!H21/Allexp!$C21*100</f>
        <v>0.9410422925798992</v>
      </c>
      <c r="K20" s="41"/>
      <c r="L20" s="41">
        <f>+Allexp!I21/Allexp!$C21*100</f>
        <v>0.7948441396365926</v>
      </c>
      <c r="M20" s="41"/>
      <c r="N20" s="41">
        <f>+Allexp!J21/Allexp!$C21*100</f>
        <v>7.070558595051652</v>
      </c>
      <c r="O20" s="41"/>
      <c r="P20" s="41">
        <f>+Allexp!K21/Allexp!$C21*100</f>
        <v>7.229143865732598</v>
      </c>
      <c r="Q20" s="41"/>
      <c r="R20" s="41">
        <f>+Allexp!N21/Allexp!$C21*100</f>
        <v>1.8354482118573063</v>
      </c>
      <c r="S20" s="41"/>
      <c r="T20" s="41">
        <f>+Allexp!O21/Allexp!$C21*100</f>
        <v>22.135921158211314</v>
      </c>
      <c r="U20" s="41"/>
      <c r="V20" s="41">
        <f>+Allexp!P21/Allexp!$C21*100</f>
        <v>0.5007634160255254</v>
      </c>
      <c r="W20" s="41"/>
      <c r="X20" s="41">
        <f>+Allexp!Q21/Allexp!$C21*100</f>
        <v>0.9995237813918626</v>
      </c>
      <c r="Y20" s="3"/>
      <c r="Z20" s="3"/>
      <c r="AA20" s="3"/>
      <c r="AB20" s="3"/>
      <c r="AC20" s="3"/>
      <c r="AD20" s="3"/>
    </row>
    <row r="21" spans="1:30" ht="12.75">
      <c r="A21" s="3" t="s">
        <v>60</v>
      </c>
      <c r="B21" s="41">
        <f>+Allexp!D22/Allexp!$C22*100</f>
        <v>2.387537937537717</v>
      </c>
      <c r="C21" s="41"/>
      <c r="D21" s="41">
        <f>+Allexp!E22/Allexp!$C22*100</f>
        <v>8.1680449220797</v>
      </c>
      <c r="E21" s="41"/>
      <c r="F21" s="41">
        <f>+Allexp!F22/Allexp!$C22*100</f>
        <v>41.331942753245286</v>
      </c>
      <c r="G21" s="41"/>
      <c r="H21" s="41">
        <f>+Allexp!G22/Allexp!$C22*100</f>
        <v>8.748910736082225</v>
      </c>
      <c r="I21" s="41"/>
      <c r="J21" s="41">
        <f>+Allexp!H22/Allexp!$C22*100</f>
        <v>0.6748648356008008</v>
      </c>
      <c r="K21" s="41"/>
      <c r="L21" s="41">
        <f>+Allexp!I22/Allexp!$C22*100</f>
        <v>0.7792822250711049</v>
      </c>
      <c r="M21" s="41"/>
      <c r="N21" s="41">
        <f>+Allexp!J22/Allexp!$C22*100</f>
        <v>5.71812817630598</v>
      </c>
      <c r="O21" s="41"/>
      <c r="P21" s="41">
        <f>+Allexp!K22/Allexp!$C22*100</f>
        <v>6.494881410474516</v>
      </c>
      <c r="Q21" s="41"/>
      <c r="R21" s="41">
        <f>+Allexp!N22/Allexp!$C22*100</f>
        <v>1.8316161662376558</v>
      </c>
      <c r="S21" s="41"/>
      <c r="T21" s="41">
        <f>+Allexp!O22/Allexp!$C22*100</f>
        <v>23.698817149399378</v>
      </c>
      <c r="U21" s="41"/>
      <c r="V21" s="41">
        <f>+Allexp!P22/Allexp!$C22*100</f>
        <v>0</v>
      </c>
      <c r="W21" s="41"/>
      <c r="X21" s="41">
        <f>+Allexp!Q22/Allexp!$C22*100</f>
        <v>0.16597368796563572</v>
      </c>
      <c r="Y21" s="3"/>
      <c r="Z21" s="3"/>
      <c r="AA21" s="3"/>
      <c r="AB21" s="3"/>
      <c r="AC21" s="3"/>
      <c r="AD21" s="3"/>
    </row>
    <row r="22" spans="2:30" ht="12.7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3"/>
      <c r="Z22" s="3"/>
      <c r="AA22" s="3"/>
      <c r="AB22" s="3"/>
      <c r="AC22" s="3"/>
      <c r="AD22" s="3"/>
    </row>
    <row r="23" spans="1:30" ht="12.75">
      <c r="A23" s="3" t="s">
        <v>61</v>
      </c>
      <c r="B23" s="41">
        <f>+Allexp!D24/Allexp!$C24*100</f>
        <v>1.9170273303328274</v>
      </c>
      <c r="C23" s="41"/>
      <c r="D23" s="41">
        <f>+Allexp!E24/Allexp!$C24*100</f>
        <v>6.484354805380107</v>
      </c>
      <c r="E23" s="41"/>
      <c r="F23" s="41">
        <f>+Allexp!F24/Allexp!$C24*100</f>
        <v>41.020931395836655</v>
      </c>
      <c r="G23" s="41"/>
      <c r="H23" s="41">
        <f>+Allexp!G24/Allexp!$C24*100</f>
        <v>10.443830773761832</v>
      </c>
      <c r="I23" s="41"/>
      <c r="J23" s="41">
        <f>+Allexp!H24/Allexp!$C24*100</f>
        <v>0.525513092977944</v>
      </c>
      <c r="K23" s="41"/>
      <c r="L23" s="41">
        <f>+Allexp!I24/Allexp!$C24*100</f>
        <v>0.9934584848801201</v>
      </c>
      <c r="M23" s="41"/>
      <c r="N23" s="41">
        <f>+Allexp!J24/Allexp!$C24*100</f>
        <v>3.938817382595347</v>
      </c>
      <c r="O23" s="41"/>
      <c r="P23" s="41">
        <f>+Allexp!K24/Allexp!$C24*100</f>
        <v>7.2525236434613465</v>
      </c>
      <c r="Q23" s="41"/>
      <c r="R23" s="41">
        <f>+Allexp!N24/Allexp!$C24*100</f>
        <v>2.2476081715160094</v>
      </c>
      <c r="S23" s="41"/>
      <c r="T23" s="41">
        <f>+Allexp!O24/Allexp!$C24*100</f>
        <v>24.363454578446493</v>
      </c>
      <c r="U23" s="41"/>
      <c r="V23" s="41">
        <f>+Allexp!P24/Allexp!$C24*100</f>
        <v>0.16854503305278973</v>
      </c>
      <c r="W23" s="41"/>
      <c r="X23" s="41">
        <f>+Allexp!Q24/Allexp!$C24*100</f>
        <v>0.6439353077585397</v>
      </c>
      <c r="Y23" s="3"/>
      <c r="Z23" s="3"/>
      <c r="AA23" s="3"/>
      <c r="AB23" s="3"/>
      <c r="AC23" s="3"/>
      <c r="AD23" s="3"/>
    </row>
    <row r="24" spans="1:30" ht="12.75">
      <c r="A24" s="3" t="s">
        <v>62</v>
      </c>
      <c r="B24" s="41">
        <f>+Allexp!D25/Allexp!$C25*100</f>
        <v>2.859930093342128</v>
      </c>
      <c r="C24" s="41"/>
      <c r="D24" s="41">
        <f>+Allexp!E25/Allexp!$C25*100</f>
        <v>4.634214380463318</v>
      </c>
      <c r="E24" s="41"/>
      <c r="F24" s="41">
        <f>+Allexp!F25/Allexp!$C25*100</f>
        <v>40.213703648995605</v>
      </c>
      <c r="G24" s="41"/>
      <c r="H24" s="41">
        <f>+Allexp!G25/Allexp!$C25*100</f>
        <v>8.497611555407913</v>
      </c>
      <c r="I24" s="41"/>
      <c r="J24" s="41">
        <f>+Allexp!H25/Allexp!$C25*100</f>
        <v>1.1956449465684629</v>
      </c>
      <c r="K24" s="41"/>
      <c r="L24" s="41">
        <f>+Allexp!I25/Allexp!$C25*100</f>
        <v>0.8409988999893767</v>
      </c>
      <c r="M24" s="41"/>
      <c r="N24" s="41">
        <f>+Allexp!J25/Allexp!$C25*100</f>
        <v>7.0969443865858</v>
      </c>
      <c r="O24" s="41"/>
      <c r="P24" s="41">
        <f>+Allexp!K25/Allexp!$C25*100</f>
        <v>7.2366421016147795</v>
      </c>
      <c r="Q24" s="41"/>
      <c r="R24" s="41">
        <f>+Allexp!N25/Allexp!$C25*100</f>
        <v>1.7437931880790842</v>
      </c>
      <c r="S24" s="41"/>
      <c r="T24" s="41">
        <f>+Allexp!O25/Allexp!$C25*100</f>
        <v>24.828069055303395</v>
      </c>
      <c r="U24" s="41"/>
      <c r="V24" s="41">
        <f>+Allexp!P25/Allexp!$C25*100</f>
        <v>0.354846372954322</v>
      </c>
      <c r="W24" s="41"/>
      <c r="X24" s="41">
        <f>+Allexp!Q25/Allexp!$C25*100</f>
        <v>0.497601370695797</v>
      </c>
      <c r="Y24" s="3"/>
      <c r="Z24" s="3"/>
      <c r="AA24" s="3"/>
      <c r="AB24" s="3"/>
      <c r="AC24" s="3"/>
      <c r="AD24" s="3"/>
    </row>
    <row r="25" spans="1:30" ht="12.75">
      <c r="A25" s="3" t="s">
        <v>63</v>
      </c>
      <c r="B25" s="41">
        <f>+Allexp!D26/Allexp!$C26*100</f>
        <v>2.288310913669711</v>
      </c>
      <c r="C25" s="41"/>
      <c r="D25" s="41">
        <f>+Allexp!E26/Allexp!$C26*100</f>
        <v>5.2948952691577755</v>
      </c>
      <c r="E25" s="41"/>
      <c r="F25" s="41">
        <f>+Allexp!F26/Allexp!$C26*100</f>
        <v>38.00185797311015</v>
      </c>
      <c r="G25" s="41"/>
      <c r="H25" s="41">
        <f>+Allexp!G26/Allexp!$C26*100</f>
        <v>11.706357585892292</v>
      </c>
      <c r="I25" s="41"/>
      <c r="J25" s="41">
        <f>+Allexp!H26/Allexp!$C26*100</f>
        <v>0.3331739745844182</v>
      </c>
      <c r="K25" s="41"/>
      <c r="L25" s="41">
        <f>+Allexp!I26/Allexp!$C26*100</f>
        <v>0.6613246582949536</v>
      </c>
      <c r="M25" s="41"/>
      <c r="N25" s="41">
        <f>+Allexp!J26/Allexp!$C26*100</f>
        <v>6.126852721542173</v>
      </c>
      <c r="O25" s="41"/>
      <c r="P25" s="41">
        <f>+Allexp!K26/Allexp!$C26*100</f>
        <v>6.002653637860707</v>
      </c>
      <c r="Q25" s="41"/>
      <c r="R25" s="41">
        <f>+Allexp!N26/Allexp!$C26*100</f>
        <v>2.464994922738264</v>
      </c>
      <c r="S25" s="41"/>
      <c r="T25" s="41">
        <f>+Allexp!O26/Allexp!$C26*100</f>
        <v>26.75078267000502</v>
      </c>
      <c r="U25" s="41"/>
      <c r="V25" s="41">
        <f>+Allexp!P26/Allexp!$C26*100</f>
        <v>0.08346442860817943</v>
      </c>
      <c r="W25" s="41"/>
      <c r="X25" s="41">
        <f>+Allexp!Q26/Allexp!$C26*100</f>
        <v>0.2853312445363692</v>
      </c>
      <c r="Y25" s="3"/>
      <c r="Z25" s="3"/>
      <c r="AA25" s="3"/>
      <c r="AB25" s="3"/>
      <c r="AC25" s="3"/>
      <c r="AD25" s="3"/>
    </row>
    <row r="26" spans="1:30" ht="12.75">
      <c r="A26" s="3" t="s">
        <v>64</v>
      </c>
      <c r="B26" s="41">
        <f>+Allexp!D27/Allexp!$C27*100</f>
        <v>1.3417761664503483</v>
      </c>
      <c r="C26" s="41"/>
      <c r="D26" s="41">
        <f>+Allexp!E27/Allexp!$C27*100</f>
        <v>6.720020567673787</v>
      </c>
      <c r="E26" s="41"/>
      <c r="F26" s="41">
        <f>+Allexp!F27/Allexp!$C27*100</f>
        <v>40.59281171036781</v>
      </c>
      <c r="G26" s="41"/>
      <c r="H26" s="41">
        <f>+Allexp!G27/Allexp!$C27*100</f>
        <v>12.818760907543114</v>
      </c>
      <c r="I26" s="41"/>
      <c r="J26" s="41">
        <f>+Allexp!H27/Allexp!$C27*100</f>
        <v>0.3617135282302863</v>
      </c>
      <c r="K26" s="41"/>
      <c r="L26" s="41">
        <f>+Allexp!I27/Allexp!$C27*100</f>
        <v>0.7762515348262631</v>
      </c>
      <c r="M26" s="41"/>
      <c r="N26" s="41">
        <f>+Allexp!J27/Allexp!$C27*100</f>
        <v>4.476931230488098</v>
      </c>
      <c r="O26" s="41"/>
      <c r="P26" s="41">
        <f>+Allexp!K27/Allexp!$C27*100</f>
        <v>5.017541456661207</v>
      </c>
      <c r="Q26" s="41"/>
      <c r="R26" s="41">
        <f>+Allexp!N27/Allexp!$C27*100</f>
        <v>2.726071380518465</v>
      </c>
      <c r="S26" s="41"/>
      <c r="T26" s="41">
        <f>+Allexp!O27/Allexp!$C27*100</f>
        <v>24.278808161497988</v>
      </c>
      <c r="U26" s="41"/>
      <c r="V26" s="41">
        <f>+Allexp!P27/Allexp!$C27*100</f>
        <v>0.7883835676100244</v>
      </c>
      <c r="W26" s="41"/>
      <c r="X26" s="41">
        <f>+Allexp!Q27/Allexp!$C27*100</f>
        <v>0.10092978813261923</v>
      </c>
      <c r="Y26" s="3"/>
      <c r="Z26" s="3"/>
      <c r="AA26" s="3"/>
      <c r="AB26" s="3"/>
      <c r="AC26" s="3"/>
      <c r="AD26" s="3"/>
    </row>
    <row r="27" spans="1:30" ht="12.75">
      <c r="A27" s="3" t="s">
        <v>65</v>
      </c>
      <c r="B27" s="41">
        <f>+Allexp!D28/Allexp!$C28*100</f>
        <v>4.023386253132533</v>
      </c>
      <c r="C27" s="41"/>
      <c r="D27" s="41">
        <f>+Allexp!E28/Allexp!$C28*100</f>
        <v>7.698459045970052</v>
      </c>
      <c r="E27" s="41"/>
      <c r="F27" s="41">
        <f>+Allexp!F28/Allexp!$C28*100</f>
        <v>39.03950597614049</v>
      </c>
      <c r="G27" s="41"/>
      <c r="H27" s="41">
        <f>+Allexp!G28/Allexp!$C28*100</f>
        <v>10.315302006687098</v>
      </c>
      <c r="I27" s="41"/>
      <c r="J27" s="41">
        <f>+Allexp!H28/Allexp!$C28*100</f>
        <v>0.6649126016875304</v>
      </c>
      <c r="K27" s="41"/>
      <c r="L27" s="41">
        <f>+Allexp!I28/Allexp!$C28*100</f>
        <v>0.00834828126548</v>
      </c>
      <c r="M27" s="41"/>
      <c r="N27" s="41">
        <f>+Allexp!J28/Allexp!$C28*100</f>
        <v>7.15869904571282</v>
      </c>
      <c r="O27" s="41"/>
      <c r="P27" s="41">
        <f>+Allexp!K28/Allexp!$C28*100</f>
        <v>7.042111374156389</v>
      </c>
      <c r="Q27" s="41"/>
      <c r="R27" s="41">
        <f>+Allexp!N28/Allexp!$C28*100</f>
        <v>2.055940406773548</v>
      </c>
      <c r="S27" s="41"/>
      <c r="T27" s="41">
        <f>+Allexp!O28/Allexp!$C28*100</f>
        <v>21.028179762708234</v>
      </c>
      <c r="U27" s="41"/>
      <c r="V27" s="41">
        <f>+Allexp!P28/Allexp!$C28*100</f>
        <v>0.28457409116716165</v>
      </c>
      <c r="W27" s="41"/>
      <c r="X27" s="41">
        <f>+Allexp!Q28/Allexp!$C28*100</f>
        <v>0.6805811545986682</v>
      </c>
      <c r="Y27" s="3"/>
      <c r="Z27" s="3"/>
      <c r="AA27" s="3"/>
      <c r="AB27" s="3"/>
      <c r="AC27" s="3"/>
      <c r="AD27" s="3"/>
    </row>
    <row r="28" spans="2:30" ht="12.7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3"/>
      <c r="Z28" s="3"/>
      <c r="AA28" s="3"/>
      <c r="AB28" s="3"/>
      <c r="AC28" s="3"/>
      <c r="AD28" s="3"/>
    </row>
    <row r="29" spans="1:30" ht="12.75">
      <c r="A29" s="134" t="s">
        <v>147</v>
      </c>
      <c r="B29" s="41">
        <f>+Allexp!D30/Allexp!$C30*100</f>
        <v>1.7427696414610176</v>
      </c>
      <c r="C29" s="41"/>
      <c r="D29" s="41">
        <f>+Allexp!E30/Allexp!$C30*100</f>
        <v>6.163761800945468</v>
      </c>
      <c r="E29" s="41"/>
      <c r="F29" s="41">
        <f>+Allexp!F30/Allexp!$C30*100</f>
        <v>39.315262040852915</v>
      </c>
      <c r="G29" s="41"/>
      <c r="H29" s="41">
        <f>+Allexp!G30/Allexp!$C30*100</f>
        <v>12.377143672981584</v>
      </c>
      <c r="I29" s="41"/>
      <c r="J29" s="41">
        <f>+Allexp!H30/Allexp!$C30*100</f>
        <v>0.48700545486330377</v>
      </c>
      <c r="K29" s="41"/>
      <c r="L29" s="41">
        <f>+Allexp!I30/Allexp!$C30*100</f>
        <v>0.0007417392571256977</v>
      </c>
      <c r="M29" s="41"/>
      <c r="N29" s="41">
        <f>+Allexp!J30/Allexp!$C30*100</f>
        <v>4.344458797353991</v>
      </c>
      <c r="O29" s="41"/>
      <c r="P29" s="41">
        <f>+Allexp!K30/Allexp!$C30*100</f>
        <v>5.384060466597189</v>
      </c>
      <c r="Q29" s="41"/>
      <c r="R29" s="41">
        <f>+Allexp!N30/Allexp!$C30*100</f>
        <v>1.504614169522169</v>
      </c>
      <c r="S29" s="41"/>
      <c r="T29" s="41">
        <f>+Allexp!O30/Allexp!$C30*100</f>
        <v>28.603090012368376</v>
      </c>
      <c r="U29" s="41"/>
      <c r="V29" s="41">
        <f>+Allexp!P30/Allexp!$C30*100</f>
        <v>0.07709220379684495</v>
      </c>
      <c r="W29" s="41"/>
      <c r="X29" s="41">
        <f>+Allexp!Q30/Allexp!$C30*100</f>
        <v>0</v>
      </c>
      <c r="Y29" s="3"/>
      <c r="Z29" s="3"/>
      <c r="AA29" s="3"/>
      <c r="AB29" s="3"/>
      <c r="AC29" s="3"/>
      <c r="AD29" s="3"/>
    </row>
    <row r="30" spans="1:30" ht="12.75">
      <c r="A30" s="3" t="s">
        <v>67</v>
      </c>
      <c r="B30" s="41">
        <f>+Allexp!D31/Allexp!$C31*100</f>
        <v>3.508227477343765</v>
      </c>
      <c r="C30" s="41"/>
      <c r="D30" s="41">
        <f>+Allexp!E31/Allexp!$C31*100</f>
        <v>6.122217744613162</v>
      </c>
      <c r="E30" s="41"/>
      <c r="F30" s="41">
        <f>+Allexp!F31/Allexp!$C31*100</f>
        <v>36.74898029105664</v>
      </c>
      <c r="G30" s="41"/>
      <c r="H30" s="41">
        <f>+Allexp!G31/Allexp!$C31*100</f>
        <v>13.200038191437946</v>
      </c>
      <c r="I30" s="41"/>
      <c r="J30" s="41">
        <f>+Allexp!H31/Allexp!$C31*100</f>
        <v>0.5781239452965812</v>
      </c>
      <c r="K30" s="41"/>
      <c r="L30" s="41">
        <f>+Allexp!I31/Allexp!$C31*100</f>
        <v>0.8416119007747453</v>
      </c>
      <c r="M30" s="41"/>
      <c r="N30" s="41">
        <f>+Allexp!J31/Allexp!$C31*100</f>
        <v>5.569607303012713</v>
      </c>
      <c r="O30" s="41"/>
      <c r="P30" s="41">
        <f>+Allexp!K31/Allexp!$C31*100</f>
        <v>6.244050573909129</v>
      </c>
      <c r="Q30" s="41"/>
      <c r="R30" s="41">
        <f>+Allexp!N31/Allexp!$C31*100</f>
        <v>1.9232333291082357</v>
      </c>
      <c r="S30" s="41"/>
      <c r="T30" s="41">
        <f>+Allexp!O31/Allexp!$C31*100</f>
        <v>25.10994382844484</v>
      </c>
      <c r="U30" s="41"/>
      <c r="V30" s="41">
        <f>+Allexp!P31/Allexp!$C31*100</f>
        <v>0.13767561933402894</v>
      </c>
      <c r="W30" s="41"/>
      <c r="X30" s="41">
        <f>+Allexp!Q31/Allexp!$C31*100</f>
        <v>0.016289795668228083</v>
      </c>
      <c r="Y30" s="3"/>
      <c r="Z30" s="3"/>
      <c r="AA30" s="3"/>
      <c r="AB30" s="3"/>
      <c r="AC30" s="3"/>
      <c r="AD30" s="3"/>
    </row>
    <row r="31" spans="1:30" ht="12.75">
      <c r="A31" s="3" t="s">
        <v>68</v>
      </c>
      <c r="B31" s="41">
        <f>+Allexp!D32/Allexp!$C32*100</f>
        <v>2.0384789814942486</v>
      </c>
      <c r="C31" s="41"/>
      <c r="D31" s="41">
        <f>+Allexp!E32/Allexp!$C32*100</f>
        <v>5.475333623525188</v>
      </c>
      <c r="E31" s="41"/>
      <c r="F31" s="41">
        <f>+Allexp!F32/Allexp!$C32*100</f>
        <v>40.772073470868506</v>
      </c>
      <c r="G31" s="41"/>
      <c r="H31" s="41">
        <f>+Allexp!G32/Allexp!$C32*100</f>
        <v>10.335316874741084</v>
      </c>
      <c r="I31" s="41"/>
      <c r="J31" s="41">
        <f>+Allexp!H32/Allexp!$C32*100</f>
        <v>0.5290622579958943</v>
      </c>
      <c r="K31" s="41"/>
      <c r="L31" s="41">
        <f>+Allexp!I32/Allexp!$C32*100</f>
        <v>0.698747125309474</v>
      </c>
      <c r="M31" s="41"/>
      <c r="N31" s="41">
        <f>+Allexp!J32/Allexp!$C32*100</f>
        <v>6.9958820688691885</v>
      </c>
      <c r="O31" s="41"/>
      <c r="P31" s="41">
        <f>+Allexp!K32/Allexp!$C32*100</f>
        <v>6.302558335822147</v>
      </c>
      <c r="Q31" s="41"/>
      <c r="R31" s="41">
        <f>+Allexp!N32/Allexp!$C32*100</f>
        <v>1.7002501707194375</v>
      </c>
      <c r="S31" s="41"/>
      <c r="T31" s="41">
        <f>+Allexp!O32/Allexp!$C32*100</f>
        <v>25.15229709065484</v>
      </c>
      <c r="U31" s="41"/>
      <c r="V31" s="41">
        <f>+Allexp!P32/Allexp!$C32*100</f>
        <v>0</v>
      </c>
      <c r="W31" s="41"/>
      <c r="X31" s="41">
        <f>+Allexp!Q32/Allexp!$C32*100</f>
        <v>0</v>
      </c>
      <c r="Y31" s="3"/>
      <c r="Z31" s="3"/>
      <c r="AA31" s="3"/>
      <c r="AB31" s="3"/>
      <c r="AC31" s="3"/>
      <c r="AD31" s="3"/>
    </row>
    <row r="32" spans="1:30" ht="12.75">
      <c r="A32" s="3" t="s">
        <v>69</v>
      </c>
      <c r="B32" s="41">
        <f>+Allexp!D33/Allexp!$C33*100</f>
        <v>1.753282520759588</v>
      </c>
      <c r="C32" s="41"/>
      <c r="D32" s="41">
        <f>+Allexp!E33/Allexp!$C33*100</f>
        <v>7.530017005250514</v>
      </c>
      <c r="E32" s="41"/>
      <c r="F32" s="41">
        <f>+Allexp!F33/Allexp!$C33*100</f>
        <v>38.15054154399544</v>
      </c>
      <c r="G32" s="41"/>
      <c r="H32" s="41">
        <f>+Allexp!G33/Allexp!$C33*100</f>
        <v>9.833588266467942</v>
      </c>
      <c r="I32" s="41"/>
      <c r="J32" s="41">
        <f>+Allexp!H33/Allexp!$C33*100</f>
        <v>0.5064948700895057</v>
      </c>
      <c r="K32" s="41"/>
      <c r="L32" s="41">
        <f>+Allexp!I33/Allexp!$C33*100</f>
        <v>0.90050202706107</v>
      </c>
      <c r="M32" s="41"/>
      <c r="N32" s="41">
        <f>+Allexp!J33/Allexp!$C33*100</f>
        <v>7.066751824183555</v>
      </c>
      <c r="O32" s="41"/>
      <c r="P32" s="41">
        <f>+Allexp!K33/Allexp!$C33*100</f>
        <v>6.850946370114354</v>
      </c>
      <c r="Q32" s="41"/>
      <c r="R32" s="41">
        <f>+Allexp!N33/Allexp!$C33*100</f>
        <v>1.7857233944150592</v>
      </c>
      <c r="S32" s="41"/>
      <c r="T32" s="41">
        <f>+Allexp!O33/Allexp!$C33*100</f>
        <v>25.022366635968563</v>
      </c>
      <c r="U32" s="41"/>
      <c r="V32" s="41">
        <f>+Allexp!P33/Allexp!$C33*100</f>
        <v>0.008374002151975089</v>
      </c>
      <c r="W32" s="41"/>
      <c r="X32" s="41">
        <f>+Allexp!Q33/Allexp!$C33*100</f>
        <v>0.5914115395424422</v>
      </c>
      <c r="Y32" s="3"/>
      <c r="Z32" s="3"/>
      <c r="AA32" s="3"/>
      <c r="AB32" s="3"/>
      <c r="AC32" s="3"/>
      <c r="AD32" s="3"/>
    </row>
    <row r="33" spans="1:30" ht="12.75">
      <c r="A33" s="3" t="s">
        <v>70</v>
      </c>
      <c r="B33" s="41">
        <f>+Allexp!D34/Allexp!$C34*100</f>
        <v>1.7374475584662274</v>
      </c>
      <c r="C33" s="41"/>
      <c r="D33" s="41">
        <f>+Allexp!E34/Allexp!$C34*100</f>
        <v>6.551580747798479</v>
      </c>
      <c r="E33" s="41"/>
      <c r="F33" s="41">
        <f>+Allexp!F34/Allexp!$C34*100</f>
        <v>41.633141508856184</v>
      </c>
      <c r="G33" s="41"/>
      <c r="H33" s="41">
        <f>+Allexp!G34/Allexp!$C34*100</f>
        <v>8.386745318528831</v>
      </c>
      <c r="I33" s="41"/>
      <c r="J33" s="41">
        <f>+Allexp!H34/Allexp!$C34*100</f>
        <v>1.4446917078077948</v>
      </c>
      <c r="K33" s="41"/>
      <c r="L33" s="41">
        <f>+Allexp!I34/Allexp!$C34*100</f>
        <v>0.8016657419304438</v>
      </c>
      <c r="M33" s="41"/>
      <c r="N33" s="41">
        <f>+Allexp!J34/Allexp!$C34*100</f>
        <v>6.879942126238031</v>
      </c>
      <c r="O33" s="41"/>
      <c r="P33" s="41">
        <f>+Allexp!K34/Allexp!$C34*100</f>
        <v>5.56939663520164</v>
      </c>
      <c r="Q33" s="41"/>
      <c r="R33" s="41">
        <f>+Allexp!N34/Allexp!$C34*100</f>
        <v>2.4555119824596985</v>
      </c>
      <c r="S33" s="41"/>
      <c r="T33" s="41">
        <f>+Allexp!O34/Allexp!$C34*100</f>
        <v>24.18682346429039</v>
      </c>
      <c r="U33" s="41"/>
      <c r="V33" s="41">
        <f>+Allexp!P34/Allexp!$C34*100</f>
        <v>0</v>
      </c>
      <c r="W33" s="41"/>
      <c r="X33" s="41">
        <f>+Allexp!Q34/Allexp!$C34*100</f>
        <v>0.3530532084222563</v>
      </c>
      <c r="Y33" s="3"/>
      <c r="Z33" s="3"/>
      <c r="AA33" s="3"/>
      <c r="AB33" s="3"/>
      <c r="AC33" s="3"/>
      <c r="AD33" s="3"/>
    </row>
    <row r="34" spans="2:24" ht="12.75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</row>
    <row r="35" spans="1:30" ht="12.75">
      <c r="A35" s="3" t="s">
        <v>71</v>
      </c>
      <c r="B35" s="41">
        <f>+Allexp!D36/Allexp!$C36*100</f>
        <v>2.172389462146058</v>
      </c>
      <c r="C35" s="41"/>
      <c r="D35" s="41">
        <f>+Allexp!E36/Allexp!$C36*100</f>
        <v>7.584689575994111</v>
      </c>
      <c r="E35" s="41"/>
      <c r="F35" s="41">
        <f>+Allexp!F36/Allexp!$C36*100</f>
        <v>42.03027240019194</v>
      </c>
      <c r="G35" s="41"/>
      <c r="H35" s="41">
        <f>+Allexp!G36/Allexp!$C36*100</f>
        <v>8.454005157051569</v>
      </c>
      <c r="I35" s="41"/>
      <c r="J35" s="41">
        <f>+Allexp!H36/Allexp!$C36*100</f>
        <v>0.38201207808184023</v>
      </c>
      <c r="K35" s="41"/>
      <c r="L35" s="41">
        <f>+Allexp!I36/Allexp!$C36*100</f>
        <v>0</v>
      </c>
      <c r="M35" s="41"/>
      <c r="N35" s="41">
        <f>+Allexp!J36/Allexp!$C36*100</f>
        <v>4.399291063816423</v>
      </c>
      <c r="O35" s="41"/>
      <c r="P35" s="41">
        <f>+Allexp!K36/Allexp!$C36*100</f>
        <v>6.4507192231388535</v>
      </c>
      <c r="Q35" s="41"/>
      <c r="R35" s="41">
        <f>+Allexp!N36/Allexp!$C36*100</f>
        <v>2.3504301007444877</v>
      </c>
      <c r="S35" s="41"/>
      <c r="T35" s="41">
        <f>+Allexp!O36/Allexp!$C36*100</f>
        <v>25.641400806166864</v>
      </c>
      <c r="U35" s="41"/>
      <c r="V35" s="41">
        <f>+Allexp!P36/Allexp!$C36*100</f>
        <v>0.5347901326678621</v>
      </c>
      <c r="W35" s="41"/>
      <c r="X35" s="41">
        <f>+Allexp!Q36/Allexp!$C36*100</f>
        <v>0</v>
      </c>
      <c r="Y35" s="3"/>
      <c r="Z35" s="3"/>
      <c r="AA35" s="3"/>
      <c r="AB35" s="3"/>
      <c r="AC35" s="3"/>
      <c r="AD35" s="3"/>
    </row>
    <row r="36" spans="1:30" ht="12.75">
      <c r="A36" s="3" t="s">
        <v>72</v>
      </c>
      <c r="B36" s="41">
        <f>+Allexp!D37/Allexp!$C37*100</f>
        <v>2.4874869463421785</v>
      </c>
      <c r="C36" s="41"/>
      <c r="D36" s="41">
        <f>+Allexp!E37/Allexp!$C37*100</f>
        <v>6.772165932501066</v>
      </c>
      <c r="E36" s="41"/>
      <c r="F36" s="41">
        <f>+Allexp!F37/Allexp!$C37*100</f>
        <v>41.29496335915298</v>
      </c>
      <c r="G36" s="41"/>
      <c r="H36" s="41">
        <f>+Allexp!G37/Allexp!$C37*100</f>
        <v>9.330211061158307</v>
      </c>
      <c r="I36" s="41"/>
      <c r="J36" s="41">
        <f>+Allexp!H37/Allexp!$C37*100</f>
        <v>0.6057960790877159</v>
      </c>
      <c r="K36" s="41"/>
      <c r="L36" s="41">
        <f>+Allexp!I37/Allexp!$C37*100</f>
        <v>0.17611287065027942</v>
      </c>
      <c r="M36" s="41"/>
      <c r="N36" s="41">
        <f>+Allexp!J37/Allexp!$C37*100</f>
        <v>4.11938789088755</v>
      </c>
      <c r="O36" s="41"/>
      <c r="P36" s="41">
        <f>+Allexp!K37/Allexp!$C37*100</f>
        <v>7.2777663308253</v>
      </c>
      <c r="Q36" s="41"/>
      <c r="R36" s="41">
        <f>+Allexp!N37/Allexp!$C37*100</f>
        <v>3.478664595669477</v>
      </c>
      <c r="S36" s="41"/>
      <c r="T36" s="41">
        <f>+Allexp!O37/Allexp!$C37*100</f>
        <v>24.0761875087225</v>
      </c>
      <c r="U36" s="41"/>
      <c r="V36" s="41">
        <f>+Allexp!P37/Allexp!$C37*100</f>
        <v>0.09917764095218136</v>
      </c>
      <c r="W36" s="41"/>
      <c r="X36" s="41">
        <f>+Allexp!Q37/Allexp!$C37*100</f>
        <v>0.28207978405045475</v>
      </c>
      <c r="Y36" s="3"/>
      <c r="Z36" s="3"/>
      <c r="AA36" s="3"/>
      <c r="AB36" s="3"/>
      <c r="AC36" s="3"/>
      <c r="AD36" s="3"/>
    </row>
    <row r="37" spans="1:30" ht="12.75">
      <c r="A37" s="3" t="s">
        <v>73</v>
      </c>
      <c r="B37" s="41">
        <f>+Allexp!D38/Allexp!$C38*100</f>
        <v>2.2392926965218516</v>
      </c>
      <c r="C37" s="41"/>
      <c r="D37" s="41">
        <f>+Allexp!E38/Allexp!$C38*100</f>
        <v>6.204180216672655</v>
      </c>
      <c r="E37" s="41"/>
      <c r="F37" s="41">
        <f>+Allexp!F38/Allexp!$C38*100</f>
        <v>39.45457205157118</v>
      </c>
      <c r="G37" s="41"/>
      <c r="H37" s="41">
        <f>+Allexp!G38/Allexp!$C38*100</f>
        <v>9.439060673689651</v>
      </c>
      <c r="I37" s="41"/>
      <c r="J37" s="41">
        <f>+Allexp!H38/Allexp!$C38*100</f>
        <v>1.1359446623382956</v>
      </c>
      <c r="K37" s="41"/>
      <c r="L37" s="41">
        <f>+Allexp!I38/Allexp!$C38*100</f>
        <v>0.7974699466352946</v>
      </c>
      <c r="M37" s="41"/>
      <c r="N37" s="41">
        <f>+Allexp!J38/Allexp!$C38*100</f>
        <v>4.343977579571195</v>
      </c>
      <c r="O37" s="41"/>
      <c r="P37" s="41">
        <f>+Allexp!K38/Allexp!$C38*100</f>
        <v>5.725372940220756</v>
      </c>
      <c r="Q37" s="41"/>
      <c r="R37" s="41">
        <f>+Allexp!N38/Allexp!$C38*100</f>
        <v>1.3985679919078724</v>
      </c>
      <c r="S37" s="41"/>
      <c r="T37" s="41">
        <f>+Allexp!O38/Allexp!$C38*100</f>
        <v>24.623889488616385</v>
      </c>
      <c r="U37" s="41"/>
      <c r="V37" s="41">
        <f>+Allexp!P38/Allexp!$C38*100</f>
        <v>0.08124586438084509</v>
      </c>
      <c r="W37" s="41"/>
      <c r="X37" s="41">
        <f>+Allexp!Q38/Allexp!$C38*100</f>
        <v>4.556425887874008</v>
      </c>
      <c r="Y37" s="3"/>
      <c r="Z37" s="3"/>
      <c r="AA37" s="3"/>
      <c r="AB37" s="3"/>
      <c r="AC37" s="3"/>
      <c r="AD37" s="3"/>
    </row>
    <row r="38" spans="1:30" ht="12.75">
      <c r="A38" s="8" t="s">
        <v>74</v>
      </c>
      <c r="B38" s="29">
        <f>+Allexp!D39/Allexp!$C39*100</f>
        <v>1.4253746811942725</v>
      </c>
      <c r="C38" s="29"/>
      <c r="D38" s="29">
        <f>+Allexp!E39/Allexp!$C39*100</f>
        <v>6.333821776646126</v>
      </c>
      <c r="E38" s="29"/>
      <c r="F38" s="29">
        <f>+Allexp!F39/Allexp!$C39*100</f>
        <v>43.88012993148613</v>
      </c>
      <c r="G38" s="29"/>
      <c r="H38" s="29">
        <f>+Allexp!G39/Allexp!$C39*100</f>
        <v>9.910049710209213</v>
      </c>
      <c r="I38" s="29"/>
      <c r="J38" s="29">
        <f>+Allexp!H39/Allexp!$C39*100</f>
        <v>0.2898305595457282</v>
      </c>
      <c r="K38" s="29"/>
      <c r="L38" s="29">
        <f>+Allexp!I39/Allexp!$C39*100</f>
        <v>0.8101539906966662</v>
      </c>
      <c r="M38" s="29"/>
      <c r="N38" s="29">
        <f>+Allexp!J39/Allexp!$C39*100</f>
        <v>5.463760674622189</v>
      </c>
      <c r="O38" s="29"/>
      <c r="P38" s="29">
        <f>+Allexp!K39/Allexp!$C39*100</f>
        <v>6.945234548815379</v>
      </c>
      <c r="Q38" s="29"/>
      <c r="R38" s="29">
        <f>+Allexp!N39/Allexp!$C39*100</f>
        <v>0.8836003125020684</v>
      </c>
      <c r="S38" s="29"/>
      <c r="T38" s="29">
        <f>+Allexp!O39/Allexp!$C39*100</f>
        <v>23.75885816745565</v>
      </c>
      <c r="U38" s="29"/>
      <c r="V38" s="29">
        <f>+Allexp!P39/Allexp!$C39*100</f>
        <v>0.01017669902645309</v>
      </c>
      <c r="W38" s="29"/>
      <c r="X38" s="29">
        <f>+Allexp!Q39/Allexp!$C39*100</f>
        <v>0.28900894780009956</v>
      </c>
      <c r="Y38" s="3"/>
      <c r="Z38" s="3"/>
      <c r="AA38" s="3"/>
      <c r="AB38" s="3"/>
      <c r="AC38" s="3"/>
      <c r="AD38" s="3"/>
    </row>
    <row r="39" spans="1:30" ht="12.75">
      <c r="A39" s="3" t="s">
        <v>183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"/>
      <c r="Z39" s="3"/>
      <c r="AA39" s="3"/>
      <c r="AB39" s="3"/>
      <c r="AC39" s="3"/>
      <c r="AD39" s="3"/>
    </row>
    <row r="40" ht="12.75">
      <c r="A40" s="131" t="s">
        <v>182</v>
      </c>
    </row>
  </sheetData>
  <sheetProtection password="CAF5" sheet="1" objects="1" scenarios="1"/>
  <mergeCells count="26">
    <mergeCell ref="R8:S8"/>
    <mergeCell ref="R7:S7"/>
    <mergeCell ref="D6:E6"/>
    <mergeCell ref="H8:I8"/>
    <mergeCell ref="H7:I7"/>
    <mergeCell ref="N8:O8"/>
    <mergeCell ref="N7:O7"/>
    <mergeCell ref="N6:O6"/>
    <mergeCell ref="L8:M8"/>
    <mergeCell ref="L7:M7"/>
    <mergeCell ref="T8:U8"/>
    <mergeCell ref="T7:U7"/>
    <mergeCell ref="A1:X1"/>
    <mergeCell ref="A3:X3"/>
    <mergeCell ref="A4:X4"/>
    <mergeCell ref="B8:C8"/>
    <mergeCell ref="B7:C7"/>
    <mergeCell ref="D8:E8"/>
    <mergeCell ref="D7:E7"/>
    <mergeCell ref="J8:K8"/>
    <mergeCell ref="J7:K7"/>
    <mergeCell ref="J6:K6"/>
    <mergeCell ref="P8:Q8"/>
    <mergeCell ref="P7:Q7"/>
    <mergeCell ref="V8:W8"/>
    <mergeCell ref="V7:W7"/>
  </mergeCells>
  <printOptions horizontalCentered="1"/>
  <pageMargins left="0.75" right="0.75" top="0.87" bottom="0.88" header="0.67" footer="0.5"/>
  <pageSetup fitToHeight="1" fitToWidth="1" horizontalDpi="600" verticalDpi="600" orientation="landscape" scale="85" r:id="rId1"/>
  <headerFooter scaleWithDoc="0">
    <oddHeader>&amp;R
</oddHeader>
    <oddFooter>&amp;L&amp;"Arial,Italic"MSDE-LFRO    11 / 2012&amp;C- 8 -&amp;R&amp;"Arial,Italic"Selected Financial Data - Part 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1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14.140625" style="3" customWidth="1"/>
    <col min="2" max="2" width="8.421875" style="0" customWidth="1"/>
    <col min="3" max="3" width="2.28125" style="0" customWidth="1"/>
    <col min="4" max="4" width="8.28125" style="0" customWidth="1"/>
    <col min="5" max="5" width="2.28125" style="0" customWidth="1"/>
    <col min="6" max="6" width="10.00390625" style="0" customWidth="1"/>
    <col min="7" max="7" width="2.8515625" style="0" customWidth="1"/>
    <col min="8" max="8" width="10.57421875" style="0" customWidth="1"/>
    <col min="9" max="9" width="3.8515625" style="0" customWidth="1"/>
    <col min="10" max="10" width="8.7109375" style="0" customWidth="1"/>
    <col min="11" max="11" width="2.421875" style="0" customWidth="1"/>
    <col min="12" max="12" width="8.28125" style="0" customWidth="1"/>
    <col min="13" max="13" width="2.28125" style="0" customWidth="1"/>
    <col min="14" max="14" width="8.28125" style="0" customWidth="1"/>
    <col min="15" max="15" width="2.57421875" style="0" customWidth="1"/>
    <col min="16" max="16" width="7.8515625" style="0" customWidth="1"/>
    <col min="17" max="17" width="2.00390625" style="0" customWidth="1"/>
    <col min="18" max="18" width="8.140625" style="0" customWidth="1"/>
    <col min="19" max="19" width="1.8515625" style="0" customWidth="1"/>
    <col min="20" max="20" width="8.421875" style="0" customWidth="1"/>
    <col min="21" max="21" width="2.00390625" style="0" customWidth="1"/>
    <col min="23" max="23" width="2.57421875" style="0" customWidth="1"/>
    <col min="24" max="24" width="8.28125" style="0" customWidth="1"/>
    <col min="25" max="25" width="9.421875" style="0" customWidth="1"/>
  </cols>
  <sheetData>
    <row r="1" spans="1:24" ht="12.75">
      <c r="A1" s="235" t="s">
        <v>105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3" spans="1:25" ht="12.75">
      <c r="A3" s="234" t="s">
        <v>203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13"/>
    </row>
    <row r="4" spans="1:25" ht="12.75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13"/>
    </row>
    <row r="5" spans="1:24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" customHeight="1" thickTop="1">
      <c r="A6" s="3" t="s">
        <v>112</v>
      </c>
      <c r="B6" s="3"/>
      <c r="C6" s="3"/>
      <c r="D6" s="238" t="s">
        <v>26</v>
      </c>
      <c r="E6" s="238"/>
      <c r="F6" s="238" t="s">
        <v>27</v>
      </c>
      <c r="G6" s="238"/>
      <c r="H6" s="238" t="s">
        <v>30</v>
      </c>
      <c r="I6" s="238"/>
      <c r="J6" s="238" t="s">
        <v>32</v>
      </c>
      <c r="K6" s="238"/>
      <c r="L6" s="3"/>
      <c r="M6" s="3"/>
      <c r="N6" s="238" t="s">
        <v>37</v>
      </c>
      <c r="O6" s="238"/>
      <c r="P6" s="3"/>
      <c r="Q6" s="3"/>
      <c r="R6" s="238" t="s">
        <v>36</v>
      </c>
      <c r="S6" s="238"/>
      <c r="T6" s="3"/>
      <c r="U6" s="3"/>
      <c r="V6" s="38"/>
      <c r="W6" s="6"/>
      <c r="X6" s="3"/>
    </row>
    <row r="7" spans="1:24" ht="12.75">
      <c r="A7" s="3" t="s">
        <v>35</v>
      </c>
      <c r="B7" s="235" t="s">
        <v>24</v>
      </c>
      <c r="C7" s="235"/>
      <c r="D7" s="235" t="s">
        <v>24</v>
      </c>
      <c r="E7" s="235"/>
      <c r="F7" s="235" t="s">
        <v>29</v>
      </c>
      <c r="G7" s="235"/>
      <c r="H7" s="235" t="s">
        <v>27</v>
      </c>
      <c r="I7" s="235"/>
      <c r="J7" s="235" t="s">
        <v>27</v>
      </c>
      <c r="K7" s="235"/>
      <c r="L7" s="235" t="s">
        <v>34</v>
      </c>
      <c r="M7" s="235"/>
      <c r="N7" s="235" t="s">
        <v>38</v>
      </c>
      <c r="O7" s="235"/>
      <c r="P7" s="235" t="s">
        <v>40</v>
      </c>
      <c r="Q7" s="235"/>
      <c r="R7" s="235" t="s">
        <v>41</v>
      </c>
      <c r="S7" s="235"/>
      <c r="T7" s="235" t="s">
        <v>43</v>
      </c>
      <c r="U7" s="235"/>
      <c r="V7" s="235" t="s">
        <v>103</v>
      </c>
      <c r="W7" s="235"/>
      <c r="X7" s="87" t="s">
        <v>143</v>
      </c>
    </row>
    <row r="8" spans="1:24" ht="13.5" thickBot="1">
      <c r="A8" s="4" t="s">
        <v>113</v>
      </c>
      <c r="B8" s="253" t="s">
        <v>25</v>
      </c>
      <c r="C8" s="253"/>
      <c r="D8" s="253" t="s">
        <v>25</v>
      </c>
      <c r="E8" s="253"/>
      <c r="F8" s="253" t="s">
        <v>28</v>
      </c>
      <c r="G8" s="253"/>
      <c r="H8" s="253" t="s">
        <v>31</v>
      </c>
      <c r="I8" s="253"/>
      <c r="J8" s="253" t="s">
        <v>33</v>
      </c>
      <c r="K8" s="253"/>
      <c r="L8" s="253" t="s">
        <v>35</v>
      </c>
      <c r="M8" s="253"/>
      <c r="N8" s="253" t="s">
        <v>39</v>
      </c>
      <c r="O8" s="253"/>
      <c r="P8" s="253" t="s">
        <v>39</v>
      </c>
      <c r="Q8" s="253"/>
      <c r="R8" s="253" t="s">
        <v>42</v>
      </c>
      <c r="S8" s="253"/>
      <c r="T8" s="253" t="s">
        <v>44</v>
      </c>
      <c r="U8" s="253"/>
      <c r="V8" s="253" t="s">
        <v>44</v>
      </c>
      <c r="W8" s="253"/>
      <c r="X8" s="7" t="s">
        <v>48</v>
      </c>
    </row>
    <row r="9" spans="1:25" s="21" customFormat="1" ht="12.75">
      <c r="A9" s="75" t="s">
        <v>76</v>
      </c>
      <c r="B9" s="44">
        <f>'Tbl 10'!C9/SUM('Tbl 10'!C9:N9)</f>
        <v>0.02714682960633956</v>
      </c>
      <c r="C9" s="44"/>
      <c r="D9" s="44">
        <f>'Tbl 10'!D9/SUM('Tbl 10'!C9:N9)</f>
        <v>0.06524937752130879</v>
      </c>
      <c r="E9" s="44"/>
      <c r="F9" s="44">
        <f>'Tbl 10'!E9/SUM('Tbl 10'!C9:N9)</f>
        <v>0.3630050526860386</v>
      </c>
      <c r="G9" s="44"/>
      <c r="H9" s="44">
        <f>'Tbl 10'!F9/SUM('Tbl 10'!C9:N9)</f>
        <v>0.01771285586579018</v>
      </c>
      <c r="I9" s="44"/>
      <c r="J9" s="44">
        <f>'Tbl 10'!G9/SUM('Tbl 10'!C9:N9)</f>
        <v>0.016643200531298065</v>
      </c>
      <c r="K9" s="44"/>
      <c r="L9" s="44">
        <f>'Tbl 10'!H9/SUM('Tbl 10'!C9:N9)</f>
        <v>0.1091003439669052</v>
      </c>
      <c r="M9" s="44"/>
      <c r="N9" s="44">
        <f>'Tbl 10'!I9/SUM('Tbl 10'!C9:N9)</f>
        <v>0.0063663408339589105</v>
      </c>
      <c r="O9" s="44"/>
      <c r="P9" s="44">
        <f>'Tbl 10'!J9/SUM('Tbl 10'!C9:N9)</f>
        <v>0.005208064813369772</v>
      </c>
      <c r="Q9" s="44"/>
      <c r="R9" s="44">
        <f>'Tbl 10'!K9/SUM('Tbl 10'!C9:N9)</f>
        <v>0.04686832423090104</v>
      </c>
      <c r="S9" s="44"/>
      <c r="T9" s="44">
        <f>'Tbl 10'!L9/SUM('Tbl 10'!C9:N9)</f>
        <v>0.06284132386436493</v>
      </c>
      <c r="U9" s="44"/>
      <c r="V9" s="44">
        <f>'Tbl 10'!M9/SUM('Tbl 10'!C9:N9)</f>
        <v>0.01868486470079624</v>
      </c>
      <c r="W9" s="44"/>
      <c r="X9" s="44">
        <f>'Tbl 10'!N9/SUM('Tbl 10'!C9:N9)</f>
        <v>0.2611734213789288</v>
      </c>
      <c r="Y9" s="224"/>
    </row>
    <row r="10" spans="2:25" ht="12.75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3"/>
    </row>
    <row r="11" spans="1:35" ht="12.75">
      <c r="A11" s="3" t="s">
        <v>52</v>
      </c>
      <c r="B11" s="41">
        <f>'Tbl 10'!C11/SUM('Tbl 10'!C11:N11)*100</f>
        <v>1.7054944707070165</v>
      </c>
      <c r="C11" s="41"/>
      <c r="D11" s="41">
        <f>'Tbl 10'!D11/SUM('Tbl 10'!C11:N11)*100</f>
        <v>6.219099648332178</v>
      </c>
      <c r="E11" s="41"/>
      <c r="F11" s="41">
        <f>'Tbl 10'!E11/SUM('Tbl 10'!C11:N11)*100</f>
        <v>37.26816816020177</v>
      </c>
      <c r="G11" s="41"/>
      <c r="H11" s="41">
        <f>'Tbl 10'!F11/SUM('Tbl 10'!C11:N11)*100</f>
        <v>2.102960187859447</v>
      </c>
      <c r="I11" s="41"/>
      <c r="J11" s="41">
        <f>'Tbl 10'!G11/SUM('Tbl 10'!C11:N11)*100</f>
        <v>1.0631749800198151</v>
      </c>
      <c r="K11" s="41"/>
      <c r="L11" s="41">
        <f>'Tbl 10'!H11/SUM('Tbl 10'!C11:N11)*100</f>
        <v>11.856609321621793</v>
      </c>
      <c r="M11" s="41"/>
      <c r="N11" s="41">
        <f>'Tbl 10'!I11/SUM('Tbl 10'!C11:N11)*100</f>
        <v>0.6599536143688106</v>
      </c>
      <c r="O11" s="41"/>
      <c r="P11" s="41">
        <f>'Tbl 10'!J11/SUM('Tbl 10'!C11:N11)*100</f>
        <v>0.5480702355840779</v>
      </c>
      <c r="Q11" s="41"/>
      <c r="R11" s="41">
        <f>'Tbl 10'!K11/SUM('Tbl 10'!C11:N11)*100</f>
        <v>5.000411015087367</v>
      </c>
      <c r="S11" s="41"/>
      <c r="T11" s="41">
        <f>'Tbl 10'!L11/SUM('Tbl 10'!C11:N11)*100</f>
        <v>7.109594140436319</v>
      </c>
      <c r="U11" s="41"/>
      <c r="V11" s="41">
        <f>'Tbl 10'!M11/SUM('Tbl 10'!C11:N11)*100</f>
        <v>1.4849409210456763</v>
      </c>
      <c r="W11" s="41"/>
      <c r="X11" s="41">
        <f>'Tbl 10'!N11/SUM('Tbl 10'!C11:N11)*100</f>
        <v>24.981523304735738</v>
      </c>
      <c r="Y11" s="225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2.75">
      <c r="A12" s="3" t="s">
        <v>53</v>
      </c>
      <c r="B12" s="41">
        <f>'Tbl 10'!C12/SUM('Tbl 10'!C12:N12)*100</f>
        <v>2.8499230633572066</v>
      </c>
      <c r="C12" s="41"/>
      <c r="D12" s="41">
        <f>'Tbl 10'!D12/SUM('Tbl 10'!C12:N12)*100</f>
        <v>6.290341997336944</v>
      </c>
      <c r="E12" s="41"/>
      <c r="F12" s="41">
        <f>'Tbl 10'!E12/SUM('Tbl 10'!C12:N12)*100</f>
        <v>37.47385331487065</v>
      </c>
      <c r="G12" s="41"/>
      <c r="H12" s="41">
        <f>'Tbl 10'!F12/SUM('Tbl 10'!C12:N12)*100</f>
        <v>2.604950895945851</v>
      </c>
      <c r="I12" s="41"/>
      <c r="J12" s="41">
        <f>'Tbl 10'!G12/SUM('Tbl 10'!C12:N12)*100</f>
        <v>1.5221366148932887</v>
      </c>
      <c r="K12" s="41"/>
      <c r="L12" s="41">
        <f>'Tbl 10'!H12/SUM('Tbl 10'!C12:N12)*100</f>
        <v>10.532171271964854</v>
      </c>
      <c r="M12" s="41"/>
      <c r="N12" s="41">
        <f>'Tbl 10'!I12/SUM('Tbl 10'!C12:N12)*100</f>
        <v>0.5936749876666427</v>
      </c>
      <c r="O12" s="41"/>
      <c r="P12" s="41">
        <f>'Tbl 10'!J12/SUM('Tbl 10'!C12:N12)*100</f>
        <v>0</v>
      </c>
      <c r="Q12" s="41"/>
      <c r="R12" s="41">
        <f>'Tbl 10'!K12/SUM('Tbl 10'!C12:N12)*100</f>
        <v>4.658628479968418</v>
      </c>
      <c r="S12" s="41"/>
      <c r="T12" s="41">
        <f>'Tbl 10'!L12/SUM('Tbl 10'!C12:N12)*100</f>
        <v>6.578948098161817</v>
      </c>
      <c r="U12" s="41"/>
      <c r="V12" s="41">
        <f>'Tbl 10'!M12/SUM('Tbl 10'!C12:N12)*100</f>
        <v>1.2809064313430323</v>
      </c>
      <c r="W12" s="41"/>
      <c r="X12" s="41">
        <f>'Tbl 10'!N12/SUM('Tbl 10'!C12:N12)*100</f>
        <v>25.6144648444913</v>
      </c>
      <c r="Y12" s="211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2.75">
      <c r="A13" s="3" t="s">
        <v>75</v>
      </c>
      <c r="B13" s="41">
        <f>'Tbl 10'!C13/SUM('Tbl 10'!C13:N13)*100</f>
        <v>4.96433528646409</v>
      </c>
      <c r="C13" s="41"/>
      <c r="D13" s="41">
        <f>'Tbl 10'!D13/SUM('Tbl 10'!C13:N13)*100</f>
        <v>7.30927198185764</v>
      </c>
      <c r="E13" s="41"/>
      <c r="F13" s="41">
        <f>'Tbl 10'!E13/SUM('Tbl 10'!C13:N13)*100</f>
        <v>30.695917866005374</v>
      </c>
      <c r="G13" s="41"/>
      <c r="H13" s="41">
        <f>'Tbl 10'!F13/SUM('Tbl 10'!C13:N13)*100</f>
        <v>1.7755433115936883</v>
      </c>
      <c r="I13" s="41"/>
      <c r="J13" s="41">
        <f>'Tbl 10'!G13/SUM('Tbl 10'!C13:N13)*100</f>
        <v>5.902914752358326</v>
      </c>
      <c r="K13" s="41"/>
      <c r="L13" s="41">
        <f>'Tbl 10'!H13/SUM('Tbl 10'!C13:N13)*100</f>
        <v>13.612364694699941</v>
      </c>
      <c r="M13" s="41"/>
      <c r="N13" s="41">
        <f>'Tbl 10'!I13/SUM('Tbl 10'!C13:N13)*100</f>
        <v>1.1590891376629708</v>
      </c>
      <c r="O13" s="41"/>
      <c r="P13" s="41">
        <f>'Tbl 10'!J13/SUM('Tbl 10'!C13:N13)*100</f>
        <v>0.002887627750887421</v>
      </c>
      <c r="Q13" s="41"/>
      <c r="R13" s="41">
        <f>'Tbl 10'!K13/SUM('Tbl 10'!C13:N13)*100</f>
        <v>3.161377706899985</v>
      </c>
      <c r="S13" s="41"/>
      <c r="T13" s="41">
        <f>'Tbl 10'!L13/SUM('Tbl 10'!C13:N13)*100</f>
        <v>5.940151530817423</v>
      </c>
      <c r="U13" s="41"/>
      <c r="V13" s="41">
        <f>'Tbl 10'!M13/SUM('Tbl 10'!C13:N13)*100</f>
        <v>1.6669754381701984</v>
      </c>
      <c r="W13" s="41"/>
      <c r="X13" s="41">
        <f>'Tbl 10'!N13/SUM('Tbl 10'!C13:N13)*100</f>
        <v>23.80917066571948</v>
      </c>
      <c r="Y13" s="211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2.75">
      <c r="A14" s="3" t="s">
        <v>54</v>
      </c>
      <c r="B14" s="41">
        <f>'Tbl 10'!C14/SUM('Tbl 10'!C14:N14)*100</f>
        <v>3.1108821466473544</v>
      </c>
      <c r="C14" s="41"/>
      <c r="D14" s="41">
        <f>'Tbl 10'!D14/SUM('Tbl 10'!C14:N14)*100</f>
        <v>6.448345211299814</v>
      </c>
      <c r="E14" s="41"/>
      <c r="F14" s="41">
        <f>'Tbl 10'!E14/SUM('Tbl 10'!C14:N14)*100</f>
        <v>35.02292931047694</v>
      </c>
      <c r="G14" s="41"/>
      <c r="H14" s="41">
        <f>'Tbl 10'!F14/SUM('Tbl 10'!C14:N14)*100</f>
        <v>2.219507995079992</v>
      </c>
      <c r="I14" s="41"/>
      <c r="J14" s="41">
        <f>'Tbl 10'!G14/SUM('Tbl 10'!C14:N14)*100</f>
        <v>0.8991765976652834</v>
      </c>
      <c r="K14" s="41"/>
      <c r="L14" s="41">
        <f>'Tbl 10'!H14/SUM('Tbl 10'!C14:N14)*100</f>
        <v>11.211465512358352</v>
      </c>
      <c r="M14" s="41"/>
      <c r="N14" s="41">
        <f>'Tbl 10'!I14/SUM('Tbl 10'!C14:N14)*100</f>
        <v>0.6887852728302888</v>
      </c>
      <c r="O14" s="41"/>
      <c r="P14" s="41">
        <f>'Tbl 10'!J14/SUM('Tbl 10'!C14:N14)*100</f>
        <v>1.0674483174451719</v>
      </c>
      <c r="Q14" s="41"/>
      <c r="R14" s="41">
        <f>'Tbl 10'!K14/SUM('Tbl 10'!C14:N14)*100</f>
        <v>3.8279979939998556</v>
      </c>
      <c r="S14" s="41"/>
      <c r="T14" s="41">
        <f>'Tbl 10'!L14/SUM('Tbl 10'!C14:N14)*100</f>
        <v>6.554125084069233</v>
      </c>
      <c r="U14" s="41"/>
      <c r="V14" s="41">
        <f>'Tbl 10'!M14/SUM('Tbl 10'!C14:N14)*100</f>
        <v>2.0806529978044397</v>
      </c>
      <c r="W14" s="41"/>
      <c r="X14" s="41">
        <f>'Tbl 10'!N14/SUM('Tbl 10'!C14:N14)*100</f>
        <v>26.86868356032327</v>
      </c>
      <c r="Y14" s="211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2.75">
      <c r="A15" s="3" t="s">
        <v>55</v>
      </c>
      <c r="B15" s="41">
        <f>'Tbl 10'!C15/SUM('Tbl 10'!C15:N15)*100</f>
        <v>2.2993325954072703</v>
      </c>
      <c r="C15" s="41"/>
      <c r="D15" s="41">
        <f>'Tbl 10'!D15/SUM('Tbl 10'!C15:N15)*100</f>
        <v>5.505170282781004</v>
      </c>
      <c r="E15" s="41"/>
      <c r="F15" s="41">
        <f>'Tbl 10'!E15/SUM('Tbl 10'!C15:N15)*100</f>
        <v>39.88222850476021</v>
      </c>
      <c r="G15" s="41"/>
      <c r="H15" s="41">
        <f>'Tbl 10'!F15/SUM('Tbl 10'!C15:N15)*100</f>
        <v>1.0956669190255266</v>
      </c>
      <c r="I15" s="41"/>
      <c r="J15" s="41">
        <f>'Tbl 10'!G15/SUM('Tbl 10'!C15:N15)*100</f>
        <v>0.4834031612258111</v>
      </c>
      <c r="K15" s="41"/>
      <c r="L15" s="41">
        <f>'Tbl 10'!H15/SUM('Tbl 10'!C15:N15)*100</f>
        <v>11.103664372145468</v>
      </c>
      <c r="M15" s="41"/>
      <c r="N15" s="41">
        <f>'Tbl 10'!I15/SUM('Tbl 10'!C15:N15)*100</f>
        <v>0.5297973886647582</v>
      </c>
      <c r="O15" s="41"/>
      <c r="P15" s="41">
        <f>'Tbl 10'!J15/SUM('Tbl 10'!C15:N15)*100</f>
        <v>0.6022661399046041</v>
      </c>
      <c r="Q15" s="41"/>
      <c r="R15" s="41">
        <f>'Tbl 10'!K15/SUM('Tbl 10'!C15:N15)*100</f>
        <v>5.956134309325138</v>
      </c>
      <c r="S15" s="41"/>
      <c r="T15" s="41">
        <f>'Tbl 10'!L15/SUM('Tbl 10'!C15:N15)*100</f>
        <v>7.781329757539031</v>
      </c>
      <c r="U15" s="41"/>
      <c r="V15" s="41">
        <f>'Tbl 10'!M15/SUM('Tbl 10'!C15:N15)*100</f>
        <v>1.4843559984734749</v>
      </c>
      <c r="W15" s="41"/>
      <c r="X15" s="41">
        <f>'Tbl 10'!N15/SUM('Tbl 10'!C15:N15)*100</f>
        <v>23.276650570747712</v>
      </c>
      <c r="Y15" s="211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2:24" ht="12.75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1:35" ht="12.75">
      <c r="A17" s="3" t="s">
        <v>56</v>
      </c>
      <c r="B17" s="41">
        <f>'Tbl 10'!C17/SUM('Tbl 10'!C17:N17)*100</f>
        <v>2.436553179719183</v>
      </c>
      <c r="C17" s="41"/>
      <c r="D17" s="41">
        <f>'Tbl 10'!D17/SUM('Tbl 10'!C17:N17)*100</f>
        <v>6.545381608891192</v>
      </c>
      <c r="E17" s="41"/>
      <c r="F17" s="41">
        <f>'Tbl 10'!E17/SUM('Tbl 10'!C17:N17)*100</f>
        <v>40.01583101341752</v>
      </c>
      <c r="G17" s="41"/>
      <c r="H17" s="41">
        <f>'Tbl 10'!F17/SUM('Tbl 10'!C17:N17)*100</f>
        <v>1.330570686003973</v>
      </c>
      <c r="I17" s="41"/>
      <c r="J17" s="41">
        <f>'Tbl 10'!G17/SUM('Tbl 10'!C17:N17)*100</f>
        <v>1.6418564821771313</v>
      </c>
      <c r="K17" s="41"/>
      <c r="L17" s="41">
        <f>'Tbl 10'!H17/SUM('Tbl 10'!C17:N17)*100</f>
        <v>8.490884973364619</v>
      </c>
      <c r="M17" s="41"/>
      <c r="N17" s="41">
        <f>'Tbl 10'!I17/SUM('Tbl 10'!C17:N17)*100</f>
        <v>0.9469964947797593</v>
      </c>
      <c r="O17" s="41"/>
      <c r="P17" s="41">
        <f>'Tbl 10'!J17/SUM('Tbl 10'!C17:N17)*100</f>
        <v>0.8937064614710959</v>
      </c>
      <c r="Q17" s="41"/>
      <c r="R17" s="41">
        <f>'Tbl 10'!K17/SUM('Tbl 10'!C17:N17)*100</f>
        <v>5.8590924350649605</v>
      </c>
      <c r="S17" s="41"/>
      <c r="T17" s="41">
        <f>'Tbl 10'!L17/SUM('Tbl 10'!C17:N17)*100</f>
        <v>5.675340915741632</v>
      </c>
      <c r="U17" s="41"/>
      <c r="V17" s="41">
        <f>'Tbl 10'!M17/SUM('Tbl 10'!C17:N17)*100</f>
        <v>1.1641734535018204</v>
      </c>
      <c r="W17" s="41"/>
      <c r="X17" s="41">
        <f>'Tbl 10'!N17/SUM('Tbl 10'!C17:N17)*100</f>
        <v>24.99961229586712</v>
      </c>
      <c r="Y17" s="211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2.75">
      <c r="A18" s="3" t="s">
        <v>57</v>
      </c>
      <c r="B18" s="41">
        <f>'Tbl 10'!C18/SUM('Tbl 10'!C18:N18)*100</f>
        <v>1.5372612090680058</v>
      </c>
      <c r="C18" s="41"/>
      <c r="D18" s="41">
        <f>'Tbl 10'!D18/SUM('Tbl 10'!C18:N18)*100</f>
        <v>6.995932992917756</v>
      </c>
      <c r="E18" s="41"/>
      <c r="F18" s="41">
        <f>'Tbl 10'!E18/SUM('Tbl 10'!C18:N18)*100</f>
        <v>37.12205516704217</v>
      </c>
      <c r="G18" s="41"/>
      <c r="H18" s="41">
        <f>'Tbl 10'!F18/SUM('Tbl 10'!C18:N18)*100</f>
        <v>2.3211741047666203</v>
      </c>
      <c r="I18" s="41"/>
      <c r="J18" s="41">
        <f>'Tbl 10'!G18/SUM('Tbl 10'!C18:N18)*100</f>
        <v>0.5440001143905172</v>
      </c>
      <c r="K18" s="41"/>
      <c r="L18" s="41">
        <f>'Tbl 10'!H18/SUM('Tbl 10'!C18:N18)*100</f>
        <v>9.151071551469535</v>
      </c>
      <c r="M18" s="41"/>
      <c r="N18" s="41">
        <f>'Tbl 10'!I18/SUM('Tbl 10'!C18:N18)*100</f>
        <v>0.3920940144020267</v>
      </c>
      <c r="O18" s="41"/>
      <c r="P18" s="41">
        <f>'Tbl 10'!J18/SUM('Tbl 10'!C18:N18)*100</f>
        <v>0.9259977770229568</v>
      </c>
      <c r="Q18" s="41"/>
      <c r="R18" s="41">
        <f>'Tbl 10'!K18/SUM('Tbl 10'!C18:N18)*100</f>
        <v>6.106439916497732</v>
      </c>
      <c r="S18" s="41"/>
      <c r="T18" s="41">
        <f>'Tbl 10'!L18/SUM('Tbl 10'!C18:N18)*100</f>
        <v>7.503489241017084</v>
      </c>
      <c r="U18" s="41"/>
      <c r="V18" s="41">
        <f>'Tbl 10'!M18/SUM('Tbl 10'!C18:N18)*100</f>
        <v>1.7344073970510565</v>
      </c>
      <c r="W18" s="41"/>
      <c r="X18" s="41">
        <f>'Tbl 10'!N18/SUM('Tbl 10'!C18:N18)*100</f>
        <v>25.66607651435455</v>
      </c>
      <c r="Y18" s="211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12.75">
      <c r="A19" s="3" t="s">
        <v>58</v>
      </c>
      <c r="B19" s="41">
        <f>'Tbl 10'!C19/SUM('Tbl 10'!C19:N19)*100</f>
        <v>2.2587541956271147</v>
      </c>
      <c r="C19" s="41"/>
      <c r="D19" s="41">
        <f>'Tbl 10'!D19/SUM('Tbl 10'!C19:N19)*100</f>
        <v>7.506278178766662</v>
      </c>
      <c r="E19" s="41"/>
      <c r="F19" s="41">
        <f>'Tbl 10'!E19/SUM('Tbl 10'!C19:N19)*100</f>
        <v>37.326497187730084</v>
      </c>
      <c r="G19" s="41"/>
      <c r="H19" s="41">
        <f>'Tbl 10'!F19/SUM('Tbl 10'!C19:N19)*100</f>
        <v>1.2220363816075726</v>
      </c>
      <c r="I19" s="41"/>
      <c r="J19" s="41">
        <f>'Tbl 10'!G19/SUM('Tbl 10'!C19:N19)*100</f>
        <v>0.9817630223560118</v>
      </c>
      <c r="K19" s="41"/>
      <c r="L19" s="41">
        <f>'Tbl 10'!H19/SUM('Tbl 10'!C19:N19)*100</f>
        <v>11.752215286397456</v>
      </c>
      <c r="M19" s="41"/>
      <c r="N19" s="41">
        <f>'Tbl 10'!I19/SUM('Tbl 10'!C19:N19)*100</f>
        <v>0.5135612887163645</v>
      </c>
      <c r="O19" s="41"/>
      <c r="P19" s="41">
        <f>'Tbl 10'!J19/SUM('Tbl 10'!C19:N19)*100</f>
        <v>0.8339837445281807</v>
      </c>
      <c r="Q19" s="41"/>
      <c r="R19" s="41">
        <f>'Tbl 10'!K19/SUM('Tbl 10'!C19:N19)*100</f>
        <v>4.937294520043549</v>
      </c>
      <c r="S19" s="41"/>
      <c r="T19" s="41">
        <f>'Tbl 10'!L19/SUM('Tbl 10'!C19:N19)*100</f>
        <v>6.2026564092824765</v>
      </c>
      <c r="U19" s="41"/>
      <c r="V19" s="41">
        <f>'Tbl 10'!M19/SUM('Tbl 10'!C19:N19)*100</f>
        <v>1.92357358952291</v>
      </c>
      <c r="W19" s="41"/>
      <c r="X19" s="41">
        <f>'Tbl 10'!N19/SUM('Tbl 10'!C19:N19)*100</f>
        <v>24.54138619542162</v>
      </c>
      <c r="Y19" s="211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12.75">
      <c r="A20" s="3" t="s">
        <v>59</v>
      </c>
      <c r="B20" s="41">
        <f>'Tbl 10'!C20/SUM('Tbl 10'!C20:N20)*100</f>
        <v>2.5727142362320503</v>
      </c>
      <c r="C20" s="41"/>
      <c r="D20" s="41">
        <f>'Tbl 10'!D20/SUM('Tbl 10'!C20:N20)*100</f>
        <v>6.510585954432144</v>
      </c>
      <c r="E20" s="41"/>
      <c r="F20" s="41">
        <f>'Tbl 10'!E20/SUM('Tbl 10'!C20:N20)*100</f>
        <v>38.51012920294422</v>
      </c>
      <c r="G20" s="41"/>
      <c r="H20" s="41">
        <f>'Tbl 10'!F20/SUM('Tbl 10'!C20:N20)*100</f>
        <v>1.2772875908866517</v>
      </c>
      <c r="I20" s="41"/>
      <c r="J20" s="41">
        <f>'Tbl 10'!G20/SUM('Tbl 10'!C20:N20)*100</f>
        <v>0.6406217911604303</v>
      </c>
      <c r="K20" s="41"/>
      <c r="L20" s="41">
        <f>'Tbl 10'!H20/SUM('Tbl 10'!C20:N20)*100</f>
        <v>9.357163205482701</v>
      </c>
      <c r="M20" s="41"/>
      <c r="N20" s="41">
        <f>'Tbl 10'!I20/SUM('Tbl 10'!C20:N20)*100</f>
        <v>0.9686763655388566</v>
      </c>
      <c r="O20" s="41"/>
      <c r="P20" s="41">
        <f>'Tbl 10'!J20/SUM('Tbl 10'!C20:N20)*100</f>
        <v>0.8181850469676544</v>
      </c>
      <c r="Q20" s="41"/>
      <c r="R20" s="41">
        <f>'Tbl 10'!K20/SUM('Tbl 10'!C20:N20)*100</f>
        <v>7.278188298431481</v>
      </c>
      <c r="S20" s="41"/>
      <c r="T20" s="41">
        <f>'Tbl 10'!L20/SUM('Tbl 10'!C20:N20)*100</f>
        <v>7.41245605752581</v>
      </c>
      <c r="U20" s="41"/>
      <c r="V20" s="41">
        <f>'Tbl 10'!M20/SUM('Tbl 10'!C20:N20)*100</f>
        <v>1.8888167857045068</v>
      </c>
      <c r="W20" s="41"/>
      <c r="X20" s="41">
        <f>'Tbl 10'!N20/SUM('Tbl 10'!C20:N20)*100</f>
        <v>22.765175464693485</v>
      </c>
      <c r="Y20" s="211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12.75">
      <c r="A21" s="3" t="s">
        <v>60</v>
      </c>
      <c r="B21" s="41">
        <f>'Tbl 10'!C21/SUM('Tbl 10'!C21:N21)*100</f>
        <v>2.3759012975756484</v>
      </c>
      <c r="C21" s="41"/>
      <c r="D21" s="41">
        <f>'Tbl 10'!D21/SUM('Tbl 10'!C21:N21)*100</f>
        <v>8.204029974398464</v>
      </c>
      <c r="E21" s="41"/>
      <c r="F21" s="41">
        <f>'Tbl 10'!E21/SUM('Tbl 10'!C21:N21)*100</f>
        <v>37.85720549073973</v>
      </c>
      <c r="G21" s="41"/>
      <c r="H21" s="41">
        <f>'Tbl 10'!F21/SUM('Tbl 10'!C21:N21)*100</f>
        <v>1.9096064354167726</v>
      </c>
      <c r="I21" s="41"/>
      <c r="J21" s="41">
        <f>'Tbl 10'!G21/SUM('Tbl 10'!C21:N21)*100</f>
        <v>1.6355121200390854</v>
      </c>
      <c r="K21" s="41"/>
      <c r="L21" s="41">
        <f>'Tbl 10'!H21/SUM('Tbl 10'!C21:N21)*100</f>
        <v>8.781967848453277</v>
      </c>
      <c r="M21" s="41"/>
      <c r="N21" s="41">
        <f>'Tbl 10'!I21/SUM('Tbl 10'!C21:N21)*100</f>
        <v>0.6778380129827645</v>
      </c>
      <c r="O21" s="41"/>
      <c r="P21" s="41">
        <f>'Tbl 10'!J21/SUM('Tbl 10'!C21:N21)*100</f>
        <v>0.7827154225997404</v>
      </c>
      <c r="Q21" s="41"/>
      <c r="R21" s="41">
        <f>'Tbl 10'!K21/SUM('Tbl 10'!C21:N21)*100</f>
        <v>5.743319901321295</v>
      </c>
      <c r="S21" s="41"/>
      <c r="T21" s="41">
        <f>'Tbl 10'!L21/SUM('Tbl 10'!C21:N21)*100</f>
        <v>6.504287456365512</v>
      </c>
      <c r="U21" s="41"/>
      <c r="V21" s="41">
        <f>'Tbl 10'!M21/SUM('Tbl 10'!C21:N21)*100</f>
        <v>1.748737367428987</v>
      </c>
      <c r="W21" s="41"/>
      <c r="X21" s="41">
        <f>'Tbl 10'!N21/SUM('Tbl 10'!C21:N21)*100</f>
        <v>23.778878672678715</v>
      </c>
      <c r="Y21" s="211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2:35" ht="12.7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12.75">
      <c r="A23" s="3" t="s">
        <v>61</v>
      </c>
      <c r="B23" s="41">
        <f>'Tbl 10'!C23/SUM('Tbl 10'!C23:N23)*100</f>
        <v>1.8805534316070152</v>
      </c>
      <c r="C23" s="41"/>
      <c r="D23" s="41">
        <f>'Tbl 10'!D23/SUM('Tbl 10'!C23:N23)*100</f>
        <v>6.565116890560602</v>
      </c>
      <c r="E23" s="41"/>
      <c r="F23" s="41">
        <f>'Tbl 10'!E23/SUM('Tbl 10'!C23:N23)*100</f>
        <v>39.34093844494726</v>
      </c>
      <c r="G23" s="41"/>
      <c r="H23" s="41">
        <f>'Tbl 10'!F23/SUM('Tbl 10'!C23:N23)*100</f>
        <v>2.491438838089714</v>
      </c>
      <c r="I23" s="41"/>
      <c r="J23" s="41">
        <f>'Tbl 10'!G23/SUM('Tbl 10'!C23:N23)*100</f>
        <v>0.3681879967385723</v>
      </c>
      <c r="K23" s="41"/>
      <c r="L23" s="41">
        <f>'Tbl 10'!H23/SUM('Tbl 10'!C23:N23)*100</f>
        <v>9.333075069151281</v>
      </c>
      <c r="M23" s="41"/>
      <c r="N23" s="41">
        <f>'Tbl 10'!I23/SUM('Tbl 10'!C23:N23)*100</f>
        <v>0.48722615460194035</v>
      </c>
      <c r="O23" s="41"/>
      <c r="P23" s="41">
        <f>'Tbl 10'!J23/SUM('Tbl 10'!C23:N23)*100</f>
        <v>1.0262373765881783</v>
      </c>
      <c r="Q23" s="41"/>
      <c r="R23" s="41">
        <f>'Tbl 10'!K23/SUM('Tbl 10'!C23:N23)*100</f>
        <v>3.5827838097450777</v>
      </c>
      <c r="S23" s="41"/>
      <c r="T23" s="41">
        <f>'Tbl 10'!L23/SUM('Tbl 10'!C23:N23)*100</f>
        <v>7.459177418390459</v>
      </c>
      <c r="U23" s="41"/>
      <c r="V23" s="41">
        <f>'Tbl 10'!M23/SUM('Tbl 10'!C23:N23)*100</f>
        <v>2.2872571075318073</v>
      </c>
      <c r="W23" s="41"/>
      <c r="X23" s="41">
        <f>'Tbl 10'!N23/SUM('Tbl 10'!C23:N23)*100</f>
        <v>25.17800746204809</v>
      </c>
      <c r="Y23" s="211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12.75">
      <c r="A24" s="3" t="s">
        <v>62</v>
      </c>
      <c r="B24" s="41">
        <f>'Tbl 10'!C24/SUM('Tbl 10'!C24:N24)*100</f>
        <v>2.8634008685670227</v>
      </c>
      <c r="C24" s="41"/>
      <c r="D24" s="41">
        <f>'Tbl 10'!D24/SUM('Tbl 10'!C24:N24)*100</f>
        <v>4.76227901518185</v>
      </c>
      <c r="E24" s="41"/>
      <c r="F24" s="41">
        <f>'Tbl 10'!E24/SUM('Tbl 10'!C24:N24)*100</f>
        <v>38.98419350345732</v>
      </c>
      <c r="G24" s="41"/>
      <c r="H24" s="41">
        <f>'Tbl 10'!F24/SUM('Tbl 10'!C24:N24)*100</f>
        <v>1.1449736296861988</v>
      </c>
      <c r="I24" s="41"/>
      <c r="J24" s="41">
        <f>'Tbl 10'!G24/SUM('Tbl 10'!C24:N24)*100</f>
        <v>0.812868785285566</v>
      </c>
      <c r="K24" s="41"/>
      <c r="L24" s="41">
        <f>'Tbl 10'!H24/SUM('Tbl 10'!C24:N24)*100</f>
        <v>7.367296625190696</v>
      </c>
      <c r="M24" s="41"/>
      <c r="N24" s="41">
        <f>'Tbl 10'!I24/SUM('Tbl 10'!C24:N24)*100</f>
        <v>1.2291201030465597</v>
      </c>
      <c r="O24" s="41"/>
      <c r="P24" s="41">
        <f>'Tbl 10'!J24/SUM('Tbl 10'!C24:N24)*100</f>
        <v>0.8645448279472128</v>
      </c>
      <c r="Q24" s="41"/>
      <c r="R24" s="41">
        <f>'Tbl 10'!K24/SUM('Tbl 10'!C24:N24)*100</f>
        <v>7.290573437985974</v>
      </c>
      <c r="S24" s="41"/>
      <c r="T24" s="41">
        <f>'Tbl 10'!L24/SUM('Tbl 10'!C24:N24)*100</f>
        <v>7.364939311709609</v>
      </c>
      <c r="U24" s="41"/>
      <c r="V24" s="41">
        <f>'Tbl 10'!M24/SUM('Tbl 10'!C24:N24)*100</f>
        <v>1.7926151648740527</v>
      </c>
      <c r="W24" s="41"/>
      <c r="X24" s="41">
        <f>'Tbl 10'!N24/SUM('Tbl 10'!C24:N24)*100</f>
        <v>25.52319472706793</v>
      </c>
      <c r="Y24" s="211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12.75">
      <c r="A25" s="3" t="s">
        <v>63</v>
      </c>
      <c r="B25" s="41">
        <f>'Tbl 10'!C25/SUM('Tbl 10'!C25:N25)*100</f>
        <v>2.317091561645624</v>
      </c>
      <c r="C25" s="41"/>
      <c r="D25" s="41">
        <f>'Tbl 10'!D25/SUM('Tbl 10'!C25:N25)*100</f>
        <v>5.4676932146745605</v>
      </c>
      <c r="E25" s="41"/>
      <c r="F25" s="41">
        <f>'Tbl 10'!E25/SUM('Tbl 10'!C25:N25)*100</f>
        <v>36.48324488545004</v>
      </c>
      <c r="G25" s="41"/>
      <c r="H25" s="41">
        <f>'Tbl 10'!F25/SUM('Tbl 10'!C25:N25)*100</f>
        <v>1.8183454654474316</v>
      </c>
      <c r="I25" s="41"/>
      <c r="J25" s="41">
        <f>'Tbl 10'!G25/SUM('Tbl 10'!C25:N25)*100</f>
        <v>0.6999088159487582</v>
      </c>
      <c r="K25" s="41"/>
      <c r="L25" s="41">
        <f>'Tbl 10'!H25/SUM('Tbl 10'!C25:N25)*100</f>
        <v>9.507368707427892</v>
      </c>
      <c r="M25" s="41"/>
      <c r="N25" s="41">
        <f>'Tbl 10'!I25/SUM('Tbl 10'!C25:N25)*100</f>
        <v>0.3446371747011265</v>
      </c>
      <c r="O25" s="41"/>
      <c r="P25" s="41">
        <f>'Tbl 10'!J25/SUM('Tbl 10'!C25:N25)*100</f>
        <v>0.6808803335054461</v>
      </c>
      <c r="Q25" s="41"/>
      <c r="R25" s="41">
        <f>'Tbl 10'!K25/SUM('Tbl 10'!C25:N25)*100</f>
        <v>6.343933220553184</v>
      </c>
      <c r="S25" s="41"/>
      <c r="T25" s="41">
        <f>'Tbl 10'!L25/SUM('Tbl 10'!C25:N25)*100</f>
        <v>6.124765618989802</v>
      </c>
      <c r="U25" s="41"/>
      <c r="V25" s="41">
        <f>'Tbl 10'!M25/SUM('Tbl 10'!C25:N25)*100</f>
        <v>2.50816685504952</v>
      </c>
      <c r="W25" s="41"/>
      <c r="X25" s="41">
        <f>'Tbl 10'!N25/SUM('Tbl 10'!C25:N25)*100</f>
        <v>27.70396414660662</v>
      </c>
      <c r="Y25" s="211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12.75">
      <c r="A26" s="3" t="s">
        <v>64</v>
      </c>
      <c r="B26" s="41">
        <f>'Tbl 10'!C26/SUM('Tbl 10'!C26:N26)*100</f>
        <v>1.3733261188183699</v>
      </c>
      <c r="C26" s="41"/>
      <c r="D26" s="41">
        <f>'Tbl 10'!D26/SUM('Tbl 10'!C26:N26)*100</f>
        <v>6.868945966066753</v>
      </c>
      <c r="E26" s="41"/>
      <c r="F26" s="41">
        <f>'Tbl 10'!E26/SUM('Tbl 10'!C26:N26)*100</f>
        <v>38.68713531405406</v>
      </c>
      <c r="G26" s="41"/>
      <c r="H26" s="41">
        <f>'Tbl 10'!F26/SUM('Tbl 10'!C26:N26)*100</f>
        <v>2.4225926364609536</v>
      </c>
      <c r="I26" s="41"/>
      <c r="J26" s="41">
        <f>'Tbl 10'!G26/SUM('Tbl 10'!C26:N26)*100</f>
        <v>0.4110286338881767</v>
      </c>
      <c r="K26" s="41"/>
      <c r="L26" s="41">
        <f>'Tbl 10'!H26/SUM('Tbl 10'!C26:N26)*100</f>
        <v>11.873170349430012</v>
      </c>
      <c r="M26" s="41"/>
      <c r="N26" s="41">
        <f>'Tbl 10'!I26/SUM('Tbl 10'!C26:N26)*100</f>
        <v>0.37021870582389715</v>
      </c>
      <c r="O26" s="41"/>
      <c r="P26" s="41">
        <f>'Tbl 10'!J26/SUM('Tbl 10'!C26:N26)*100</f>
        <v>0.794503982262531</v>
      </c>
      <c r="Q26" s="41"/>
      <c r="R26" s="41">
        <f>'Tbl 10'!K26/SUM('Tbl 10'!C26:N26)*100</f>
        <v>4.582199881555642</v>
      </c>
      <c r="S26" s="41"/>
      <c r="T26" s="41">
        <f>'Tbl 10'!L26/SUM('Tbl 10'!C26:N26)*100</f>
        <v>5.109560798729616</v>
      </c>
      <c r="U26" s="41"/>
      <c r="V26" s="41">
        <f>'Tbl 10'!M26/SUM('Tbl 10'!C26:N26)*100</f>
        <v>2.6576279137901047</v>
      </c>
      <c r="W26" s="41"/>
      <c r="X26" s="41">
        <f>'Tbl 10'!N26/SUM('Tbl 10'!C26:N26)*100</f>
        <v>24.84968969911989</v>
      </c>
      <c r="Y26" s="211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12.75">
      <c r="A27" s="3" t="s">
        <v>65</v>
      </c>
      <c r="B27" s="41">
        <f>'Tbl 10'!C27/SUM('Tbl 10'!C27:N27)*100</f>
        <v>4.128224867800247</v>
      </c>
      <c r="C27" s="41"/>
      <c r="D27" s="41">
        <f>'Tbl 10'!D27/SUM('Tbl 10'!C27:N27)*100</f>
        <v>7.899060164201551</v>
      </c>
      <c r="E27" s="41"/>
      <c r="F27" s="41">
        <f>'Tbl 10'!E27/SUM('Tbl 10'!C27:N27)*100</f>
        <v>36.89383120676017</v>
      </c>
      <c r="G27" s="41"/>
      <c r="H27" s="41">
        <f>'Tbl 10'!F27/SUM('Tbl 10'!C27:N27)*100</f>
        <v>1.5381010676399123</v>
      </c>
      <c r="I27" s="41"/>
      <c r="J27" s="41">
        <f>'Tbl 10'!G27/SUM('Tbl 10'!C27:N27)*100</f>
        <v>0.9604814241101843</v>
      </c>
      <c r="K27" s="41"/>
      <c r="L27" s="41">
        <f>'Tbl 10'!H27/SUM('Tbl 10'!C27:N27)*100</f>
        <v>9.646208686444933</v>
      </c>
      <c r="M27" s="41"/>
      <c r="N27" s="41">
        <f>'Tbl 10'!I27/SUM('Tbl 10'!C27:N27)*100</f>
        <v>0.6822384341207829</v>
      </c>
      <c r="O27" s="41"/>
      <c r="P27" s="41">
        <f>'Tbl 10'!J27/SUM('Tbl 10'!C27:N27)*100</f>
        <v>0.008565815001409011</v>
      </c>
      <c r="Q27" s="41"/>
      <c r="R27" s="41">
        <f>'Tbl 10'!K27/SUM('Tbl 10'!C27:N27)*100</f>
        <v>7.332048297067562</v>
      </c>
      <c r="S27" s="41"/>
      <c r="T27" s="41">
        <f>'Tbl 10'!L27/SUM('Tbl 10'!C27:N27)*100</f>
        <v>7.225609838970075</v>
      </c>
      <c r="U27" s="41"/>
      <c r="V27" s="41">
        <f>'Tbl 10'!M27/SUM('Tbl 10'!C27:N27)*100</f>
        <v>2.1095126791144643</v>
      </c>
      <c r="W27" s="41"/>
      <c r="X27" s="41">
        <f>'Tbl 10'!N27/SUM('Tbl 10'!C27:N27)*100</f>
        <v>21.576117518768704</v>
      </c>
      <c r="Y27" s="211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2:35" ht="12.7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2.75">
      <c r="A29" s="134" t="s">
        <v>147</v>
      </c>
      <c r="B29" s="41">
        <f>'Tbl 10'!C29/SUM('Tbl 10'!C29:N29)*100</f>
        <v>1.7346941115667633</v>
      </c>
      <c r="C29" s="41"/>
      <c r="D29" s="41">
        <f>'Tbl 10'!D29/SUM('Tbl 10'!C29:N29)*100</f>
        <v>6.307024977343886</v>
      </c>
      <c r="E29" s="41"/>
      <c r="F29" s="41">
        <f>'Tbl 10'!E29/SUM('Tbl 10'!C29:N29)*100</f>
        <v>38.48970578904897</v>
      </c>
      <c r="G29" s="41"/>
      <c r="H29" s="41">
        <f>'Tbl 10'!F29/SUM('Tbl 10'!C29:N29)*100</f>
        <v>1.1005583714109604</v>
      </c>
      <c r="I29" s="41"/>
      <c r="J29" s="41">
        <f>'Tbl 10'!G29/SUM('Tbl 10'!C29:N29)*100</f>
        <v>0.5289851230260556</v>
      </c>
      <c r="K29" s="41"/>
      <c r="L29" s="41">
        <f>'Tbl 10'!H29/SUM('Tbl 10'!C29:N29)*100</f>
        <v>11.075202908677872</v>
      </c>
      <c r="M29" s="41"/>
      <c r="N29" s="41">
        <f>'Tbl 10'!I29/SUM('Tbl 10'!C29:N29)*100</f>
        <v>0.49842940491406373</v>
      </c>
      <c r="O29" s="41"/>
      <c r="P29" s="41">
        <f>'Tbl 10'!J29/SUM('Tbl 10'!C29:N29)*100</f>
        <v>0.0007591386355915307</v>
      </c>
      <c r="Q29" s="41"/>
      <c r="R29" s="41">
        <f>'Tbl 10'!K29/SUM('Tbl 10'!C29:N29)*100</f>
        <v>4.008556210065238</v>
      </c>
      <c r="S29" s="41"/>
      <c r="T29" s="41">
        <f>'Tbl 10'!L29/SUM('Tbl 10'!C29:N29)*100</f>
        <v>5.492349894020352</v>
      </c>
      <c r="U29" s="41"/>
      <c r="V29" s="41">
        <f>'Tbl 10'!M29/SUM('Tbl 10'!C29:N29)*100</f>
        <v>1.4896859241913252</v>
      </c>
      <c r="W29" s="41"/>
      <c r="X29" s="41">
        <f>'Tbl 10'!N29/SUM('Tbl 10'!C29:N29)*100</f>
        <v>29.27404814709893</v>
      </c>
      <c r="Y29" s="211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12.75">
      <c r="A30" s="3" t="s">
        <v>67</v>
      </c>
      <c r="B30" s="41">
        <f>'Tbl 10'!C30/SUM('Tbl 10'!C30:N30)*100</f>
        <v>3.6067495302776815</v>
      </c>
      <c r="C30" s="41"/>
      <c r="D30" s="41">
        <f>'Tbl 10'!D30/SUM('Tbl 10'!C30:N30)*100</f>
        <v>6.283141298076486</v>
      </c>
      <c r="E30" s="41"/>
      <c r="F30" s="41">
        <f>'Tbl 10'!E30/SUM('Tbl 10'!C30:N30)*100</f>
        <v>33.560887288229054</v>
      </c>
      <c r="G30" s="41"/>
      <c r="H30" s="41">
        <f>'Tbl 10'!F30/SUM('Tbl 10'!C30:N30)*100</f>
        <v>1.2043532200420457</v>
      </c>
      <c r="I30" s="41"/>
      <c r="J30" s="41">
        <f>'Tbl 10'!G30/SUM('Tbl 10'!C30:N30)*100</f>
        <v>2.9401286935978113</v>
      </c>
      <c r="K30" s="41"/>
      <c r="L30" s="41">
        <f>'Tbl 10'!H30/SUM('Tbl 10'!C30:N30)*100</f>
        <v>10.765686469317384</v>
      </c>
      <c r="M30" s="41"/>
      <c r="N30" s="41">
        <f>'Tbl 10'!I30/SUM('Tbl 10'!C30:N30)*100</f>
        <v>0.5971419716057534</v>
      </c>
      <c r="O30" s="41"/>
      <c r="P30" s="41">
        <f>'Tbl 10'!J30/SUM('Tbl 10'!C30:N30)*100</f>
        <v>0.8704181135236719</v>
      </c>
      <c r="Q30" s="41"/>
      <c r="R30" s="41">
        <f>'Tbl 10'!K30/SUM('Tbl 10'!C30:N30)*100</f>
        <v>5.758413338332933</v>
      </c>
      <c r="S30" s="41"/>
      <c r="T30" s="41">
        <f>'Tbl 10'!L30/SUM('Tbl 10'!C30:N30)*100</f>
        <v>6.453689221672149</v>
      </c>
      <c r="U30" s="41"/>
      <c r="V30" s="41">
        <f>'Tbl 10'!M30/SUM('Tbl 10'!C30:N30)*100</f>
        <v>1.9884090888963257</v>
      </c>
      <c r="W30" s="41"/>
      <c r="X30" s="41">
        <f>'Tbl 10'!N30/SUM('Tbl 10'!C30:N30)*100</f>
        <v>25.970981766428707</v>
      </c>
      <c r="Y30" s="211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12.75">
      <c r="A31" s="3" t="s">
        <v>68</v>
      </c>
      <c r="B31" s="41">
        <f>'Tbl 10'!C31/SUM('Tbl 10'!C31:N31)*100</f>
        <v>2.0503435382701305</v>
      </c>
      <c r="C31" s="41"/>
      <c r="D31" s="41">
        <f>'Tbl 10'!D31/SUM('Tbl 10'!C31:N31)*100</f>
        <v>5.5370187458824</v>
      </c>
      <c r="E31" s="41"/>
      <c r="F31" s="41">
        <f>'Tbl 10'!E31/SUM('Tbl 10'!C31:N31)*100</f>
        <v>38.65440107159254</v>
      </c>
      <c r="G31" s="41"/>
      <c r="H31" s="41">
        <f>'Tbl 10'!F31/SUM('Tbl 10'!C31:N31)*100</f>
        <v>1.466356426806406</v>
      </c>
      <c r="I31" s="41"/>
      <c r="J31" s="41">
        <f>'Tbl 10'!G31/SUM('Tbl 10'!C31:N31)*100</f>
        <v>0.8063485380521278</v>
      </c>
      <c r="K31" s="41"/>
      <c r="L31" s="41">
        <f>'Tbl 10'!H31/SUM('Tbl 10'!C31:N31)*100</f>
        <v>9.744398498307369</v>
      </c>
      <c r="M31" s="41"/>
      <c r="N31" s="41">
        <f>'Tbl 10'!I31/SUM('Tbl 10'!C31:N31)*100</f>
        <v>0.5350226747235326</v>
      </c>
      <c r="O31" s="41"/>
      <c r="P31" s="41">
        <f>'Tbl 10'!J31/SUM('Tbl 10'!C31:N31)*100</f>
        <v>0.7059449403206153</v>
      </c>
      <c r="Q31" s="41"/>
      <c r="R31" s="41">
        <f>'Tbl 10'!K31/SUM('Tbl 10'!C31:N31)*100</f>
        <v>6.99841028276155</v>
      </c>
      <c r="S31" s="41"/>
      <c r="T31" s="41">
        <f>'Tbl 10'!L31/SUM('Tbl 10'!C31:N31)*100</f>
        <v>6.3663221000412955</v>
      </c>
      <c r="U31" s="41"/>
      <c r="V31" s="41">
        <f>'Tbl 10'!M31/SUM('Tbl 10'!C31:N31)*100</f>
        <v>1.7044089277144518</v>
      </c>
      <c r="W31" s="41"/>
      <c r="X31" s="41">
        <f>'Tbl 10'!N31/SUM('Tbl 10'!C31:N31)*100</f>
        <v>25.4310242555276</v>
      </c>
      <c r="Y31" s="211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12.75">
      <c r="A32" s="3" t="s">
        <v>69</v>
      </c>
      <c r="B32" s="41">
        <f>'Tbl 10'!C32/SUM('Tbl 10'!C32:N32)*100</f>
        <v>1.7789277283666132</v>
      </c>
      <c r="C32" s="41"/>
      <c r="D32" s="41">
        <f>'Tbl 10'!D32/SUM('Tbl 10'!C32:N32)*100</f>
        <v>7.6401583242322495</v>
      </c>
      <c r="E32" s="41"/>
      <c r="F32" s="41">
        <f>'Tbl 10'!E32/SUM('Tbl 10'!C32:N32)*100</f>
        <v>36.44825132289991</v>
      </c>
      <c r="G32" s="41"/>
      <c r="H32" s="41">
        <f>'Tbl 10'!F32/SUM('Tbl 10'!C32:N32)*100</f>
        <v>1.6572310105428252</v>
      </c>
      <c r="I32" s="41"/>
      <c r="J32" s="41">
        <f>'Tbl 10'!G32/SUM('Tbl 10'!C32:N32)*100</f>
        <v>0.4784149004896119</v>
      </c>
      <c r="K32" s="41"/>
      <c r="L32" s="41">
        <f>'Tbl 10'!H32/SUM('Tbl 10'!C32:N32)*100</f>
        <v>9.27441883473655</v>
      </c>
      <c r="M32" s="41"/>
      <c r="N32" s="41">
        <f>'Tbl 10'!I32/SUM('Tbl 10'!C32:N32)*100</f>
        <v>0.513903354427621</v>
      </c>
      <c r="O32" s="41"/>
      <c r="P32" s="41">
        <f>'Tbl 10'!J32/SUM('Tbl 10'!C32:N32)*100</f>
        <v>0.913673641539108</v>
      </c>
      <c r="Q32" s="41"/>
      <c r="R32" s="41">
        <f>'Tbl 10'!K32/SUM('Tbl 10'!C32:N32)*100</f>
        <v>7.170116978112083</v>
      </c>
      <c r="S32" s="41"/>
      <c r="T32" s="41">
        <f>'Tbl 10'!L32/SUM('Tbl 10'!C32:N32)*100</f>
        <v>6.951154944537411</v>
      </c>
      <c r="U32" s="41"/>
      <c r="V32" s="41">
        <f>'Tbl 10'!M32/SUM('Tbl 10'!C32:N32)*100</f>
        <v>1.811843113648133</v>
      </c>
      <c r="W32" s="41"/>
      <c r="X32" s="41">
        <f>'Tbl 10'!N32/SUM('Tbl 10'!C32:N32)*100</f>
        <v>25.36190584646789</v>
      </c>
      <c r="Y32" s="211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2.75">
      <c r="A33" s="3" t="s">
        <v>70</v>
      </c>
      <c r="B33" s="41">
        <f>'Tbl 10'!C33/SUM('Tbl 10'!C33:N33)*100</f>
        <v>1.755507889099769</v>
      </c>
      <c r="C33" s="41"/>
      <c r="D33" s="41">
        <f>'Tbl 10'!D33/SUM('Tbl 10'!C33:N33)*100</f>
        <v>6.694977424476754</v>
      </c>
      <c r="E33" s="41"/>
      <c r="F33" s="41">
        <f>'Tbl 10'!E33/SUM('Tbl 10'!C33:N33)*100</f>
        <v>38.23148975505426</v>
      </c>
      <c r="G33" s="41"/>
      <c r="H33" s="41">
        <f>'Tbl 10'!F33/SUM('Tbl 10'!C33:N33)*100</f>
        <v>1.6400092995967126</v>
      </c>
      <c r="I33" s="41"/>
      <c r="J33" s="41">
        <f>'Tbl 10'!G33/SUM('Tbl 10'!C33:N33)*100</f>
        <v>1.0436129105164034</v>
      </c>
      <c r="K33" s="41"/>
      <c r="L33" s="41">
        <f>'Tbl 10'!H33/SUM('Tbl 10'!C33:N33)*100</f>
        <v>8.588241804911204</v>
      </c>
      <c r="M33" s="41"/>
      <c r="N33" s="41">
        <f>'Tbl 10'!I33/SUM('Tbl 10'!C33:N33)*100</f>
        <v>1.4794012753424008</v>
      </c>
      <c r="O33" s="41"/>
      <c r="P33" s="41">
        <f>'Tbl 10'!J33/SUM('Tbl 10'!C33:N33)*100</f>
        <v>0.8179505212363788</v>
      </c>
      <c r="Q33" s="41"/>
      <c r="R33" s="41">
        <f>'Tbl 10'!K33/SUM('Tbl 10'!C33:N33)*100</f>
        <v>7.017146346230635</v>
      </c>
      <c r="S33" s="41"/>
      <c r="T33" s="41">
        <f>'Tbl 10'!L33/SUM('Tbl 10'!C33:N33)*100</f>
        <v>5.560825904031573</v>
      </c>
      <c r="U33" s="41"/>
      <c r="V33" s="41">
        <f>'Tbl 10'!M33/SUM('Tbl 10'!C33:N33)*100</f>
        <v>2.446155793815942</v>
      </c>
      <c r="W33" s="41"/>
      <c r="X33" s="41">
        <f>'Tbl 10'!N33/SUM('Tbl 10'!C33:N33)*100</f>
        <v>24.724681075687982</v>
      </c>
      <c r="Y33" s="211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2:24" ht="12.75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</row>
    <row r="35" spans="1:35" ht="12.75">
      <c r="A35" s="3" t="s">
        <v>71</v>
      </c>
      <c r="B35" s="41">
        <f>'Tbl 10'!C35/SUM('Tbl 10'!C35:N35)*100</f>
        <v>2.18762180125402</v>
      </c>
      <c r="C35" s="41"/>
      <c r="D35" s="41">
        <f>'Tbl 10'!D35/SUM('Tbl 10'!C35:N35)*100</f>
        <v>7.7847448216406505</v>
      </c>
      <c r="E35" s="41"/>
      <c r="F35" s="41">
        <f>'Tbl 10'!E35/SUM('Tbl 10'!C35:N35)*100</f>
        <v>38.705722516613584</v>
      </c>
      <c r="G35" s="41"/>
      <c r="H35" s="41">
        <f>'Tbl 10'!F35/SUM('Tbl 10'!C35:N35)*100</f>
        <v>2.5261347538610197</v>
      </c>
      <c r="I35" s="41"/>
      <c r="J35" s="41">
        <f>'Tbl 10'!G35/SUM('Tbl 10'!C35:N35)*100</f>
        <v>1.2987779402804585</v>
      </c>
      <c r="K35" s="41"/>
      <c r="L35" s="41">
        <f>'Tbl 10'!H35/SUM('Tbl 10'!C35:N35)*100</f>
        <v>8.478796240856244</v>
      </c>
      <c r="M35" s="41"/>
      <c r="N35" s="41">
        <f>'Tbl 10'!I35/SUM('Tbl 10'!C35:N35)*100</f>
        <v>0.392088102862405</v>
      </c>
      <c r="O35" s="41"/>
      <c r="P35" s="41">
        <f>'Tbl 10'!J35/SUM('Tbl 10'!C35:N35)*100</f>
        <v>0</v>
      </c>
      <c r="Q35" s="41"/>
      <c r="R35" s="41">
        <f>'Tbl 10'!K35/SUM('Tbl 10'!C35:N35)*100</f>
        <v>3.7592642100471187</v>
      </c>
      <c r="S35" s="41"/>
      <c r="T35" s="41">
        <f>'Tbl 10'!L35/SUM('Tbl 10'!C35:N35)*100</f>
        <v>6.498870544605601</v>
      </c>
      <c r="U35" s="41"/>
      <c r="V35" s="41">
        <f>'Tbl 10'!M35/SUM('Tbl 10'!C35:N35)*100</f>
        <v>2.050255693089528</v>
      </c>
      <c r="W35" s="41"/>
      <c r="X35" s="41">
        <f>'Tbl 10'!N35/SUM('Tbl 10'!C35:N35)*100</f>
        <v>26.31772337488936</v>
      </c>
      <c r="Y35" s="211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2.75">
      <c r="A36" s="3" t="s">
        <v>72</v>
      </c>
      <c r="B36" s="41">
        <f>'Tbl 10'!C36/SUM('Tbl 10'!C36:N36)*100</f>
        <v>2.5099948666724754</v>
      </c>
      <c r="C36" s="41"/>
      <c r="D36" s="41">
        <f>'Tbl 10'!D36/SUM('Tbl 10'!C36:N36)*100</f>
        <v>6.965155583339248</v>
      </c>
      <c r="E36" s="41"/>
      <c r="F36" s="41">
        <f>'Tbl 10'!E36/SUM('Tbl 10'!C36:N36)*100</f>
        <v>38.308313525465515</v>
      </c>
      <c r="G36" s="41"/>
      <c r="H36" s="41">
        <f>'Tbl 10'!F36/SUM('Tbl 10'!C36:N36)*100</f>
        <v>2.600915436580163</v>
      </c>
      <c r="I36" s="41"/>
      <c r="J36" s="41">
        <f>'Tbl 10'!G36/SUM('Tbl 10'!C36:N36)*100</f>
        <v>1.2217171690513555</v>
      </c>
      <c r="K36" s="41"/>
      <c r="L36" s="41">
        <f>'Tbl 10'!H36/SUM('Tbl 10'!C36:N36)*100</f>
        <v>8.535509164591081</v>
      </c>
      <c r="M36" s="41"/>
      <c r="N36" s="41">
        <f>'Tbl 10'!I36/SUM('Tbl 10'!C36:N36)*100</f>
        <v>0.6230597396281629</v>
      </c>
      <c r="O36" s="41"/>
      <c r="P36" s="41">
        <f>'Tbl 10'!J36/SUM('Tbl 10'!C36:N36)*100</f>
        <v>0.17913944740675858</v>
      </c>
      <c r="Q36" s="41"/>
      <c r="R36" s="41">
        <f>'Tbl 10'!K36/SUM('Tbl 10'!C36:N36)*100</f>
        <v>3.68608660111404</v>
      </c>
      <c r="S36" s="41"/>
      <c r="T36" s="41">
        <f>'Tbl 10'!L36/SUM('Tbl 10'!C36:N36)*100</f>
        <v>7.1175769498041195</v>
      </c>
      <c r="U36" s="41"/>
      <c r="V36" s="41">
        <f>'Tbl 10'!M36/SUM('Tbl 10'!C36:N36)*100</f>
        <v>3.4902333796313045</v>
      </c>
      <c r="W36" s="41"/>
      <c r="X36" s="41">
        <f>'Tbl 10'!N36/SUM('Tbl 10'!C36:N36)*100</f>
        <v>24.76229813671578</v>
      </c>
      <c r="Y36" s="211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2.75">
      <c r="A37" s="3" t="s">
        <v>73</v>
      </c>
      <c r="B37" s="41">
        <f>'Tbl 10'!C37/SUM('Tbl 10'!C37:N37)*100</f>
        <v>2.3472773687804183</v>
      </c>
      <c r="C37" s="41"/>
      <c r="D37" s="41">
        <f>'Tbl 10'!D37/SUM('Tbl 10'!C37:N37)*100</f>
        <v>6.5330606716371475</v>
      </c>
      <c r="E37" s="41"/>
      <c r="F37" s="41">
        <f>'Tbl 10'!E37/SUM('Tbl 10'!C37:N37)*100</f>
        <v>38.23668975795584</v>
      </c>
      <c r="G37" s="41"/>
      <c r="H37" s="41">
        <f>'Tbl 10'!F37/SUM('Tbl 10'!C37:N37)*100</f>
        <v>2.1150406365941876</v>
      </c>
      <c r="I37" s="41"/>
      <c r="J37" s="41">
        <f>'Tbl 10'!G37/SUM('Tbl 10'!C37:N37)*100</f>
        <v>0.9851984963834237</v>
      </c>
      <c r="K37" s="41"/>
      <c r="L37" s="41">
        <f>'Tbl 10'!H37/SUM('Tbl 10'!C37:N37)*100</f>
        <v>9.753627223568733</v>
      </c>
      <c r="M37" s="41"/>
      <c r="N37" s="41">
        <f>'Tbl 10'!I37/SUM('Tbl 10'!C37:N37)*100</f>
        <v>1.1942252309954926</v>
      </c>
      <c r="O37" s="41"/>
      <c r="P37" s="41">
        <f>'Tbl 10'!J37/SUM('Tbl 10'!C37:N37)*100</f>
        <v>0.8404442807470198</v>
      </c>
      <c r="Q37" s="41"/>
      <c r="R37" s="41">
        <f>'Tbl 10'!K37/SUM('Tbl 10'!C37:N37)*100</f>
        <v>4.568022776426631</v>
      </c>
      <c r="S37" s="41"/>
      <c r="T37" s="41">
        <f>'Tbl 10'!L37/SUM('Tbl 10'!C37:N37)*100</f>
        <v>6.0092467918394</v>
      </c>
      <c r="U37" s="41"/>
      <c r="V37" s="41">
        <f>'Tbl 10'!M37/SUM('Tbl 10'!C37:N37)*100</f>
        <v>1.466336670757557</v>
      </c>
      <c r="W37" s="41"/>
      <c r="X37" s="41">
        <f>'Tbl 10'!N37/SUM('Tbl 10'!C37:N37)*100</f>
        <v>25.950830094314142</v>
      </c>
      <c r="Y37" s="211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12.75">
      <c r="A38" s="8" t="s">
        <v>74</v>
      </c>
      <c r="B38" s="29">
        <f>'Tbl 10'!C38/SUM('Tbl 10'!C38:N38)*100</f>
        <v>1.4410173281029592</v>
      </c>
      <c r="C38" s="29"/>
      <c r="D38" s="29">
        <f>'Tbl 10'!D38/SUM('Tbl 10'!C38:N38)*100</f>
        <v>6.355338377145528</v>
      </c>
      <c r="E38" s="29"/>
      <c r="F38" s="29">
        <f>'Tbl 10'!E38/SUM('Tbl 10'!C38:N38)*100</f>
        <v>39.53815889942482</v>
      </c>
      <c r="G38" s="29"/>
      <c r="H38" s="29">
        <f>'Tbl 10'!F38/SUM('Tbl 10'!C38:N38)*100</f>
        <v>3.025846028387428</v>
      </c>
      <c r="I38" s="29"/>
      <c r="J38" s="29">
        <f>'Tbl 10'!G38/SUM('Tbl 10'!C38:N38)*100</f>
        <v>1.2295961723096136</v>
      </c>
      <c r="K38" s="29"/>
      <c r="L38" s="29">
        <f>'Tbl 10'!H38/SUM('Tbl 10'!C38:N38)*100</f>
        <v>9.943671808343565</v>
      </c>
      <c r="M38" s="29"/>
      <c r="N38" s="29">
        <f>'Tbl 10'!I38/SUM('Tbl 10'!C38:N38)*100</f>
        <v>0.29301127908995517</v>
      </c>
      <c r="O38" s="29"/>
      <c r="P38" s="29">
        <f>'Tbl 10'!J38/SUM('Tbl 10'!C38:N38)*100</f>
        <v>0.8190449531820622</v>
      </c>
      <c r="Q38" s="29"/>
      <c r="R38" s="29">
        <f>'Tbl 10'!K38/SUM('Tbl 10'!C38:N38)*100</f>
        <v>5.523722227296236</v>
      </c>
      <c r="S38" s="29"/>
      <c r="T38" s="29">
        <f>'Tbl 10'!L38/SUM('Tbl 10'!C38:N38)*100</f>
        <v>6.95728247343993</v>
      </c>
      <c r="U38" s="29"/>
      <c r="V38" s="29">
        <f>'Tbl 10'!M38/SUM('Tbl 10'!C38:N38)*100</f>
        <v>0.8894970610159503</v>
      </c>
      <c r="W38" s="29"/>
      <c r="X38" s="29">
        <f>'Tbl 10'!N38/SUM('Tbl 10'!C38:N38)*100</f>
        <v>23.98381339226193</v>
      </c>
      <c r="Y38" s="211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12.75">
      <c r="A39" s="3" t="s">
        <v>170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1" ht="12.75">
      <c r="A41" s="3" t="s">
        <v>106</v>
      </c>
    </row>
  </sheetData>
  <sheetProtection password="CAF5" sheet="1" objects="1" scenarios="1"/>
  <mergeCells count="31">
    <mergeCell ref="D6:E6"/>
    <mergeCell ref="F8:G8"/>
    <mergeCell ref="F7:G7"/>
    <mergeCell ref="J8:K8"/>
    <mergeCell ref="J7:K7"/>
    <mergeCell ref="J6:K6"/>
    <mergeCell ref="H6:I6"/>
    <mergeCell ref="A1:X1"/>
    <mergeCell ref="A3:X3"/>
    <mergeCell ref="A4:X4"/>
    <mergeCell ref="B8:C8"/>
    <mergeCell ref="B7:C7"/>
    <mergeCell ref="D8:E8"/>
    <mergeCell ref="D7:E7"/>
    <mergeCell ref="F6:G6"/>
    <mergeCell ref="H8:I8"/>
    <mergeCell ref="H7:I7"/>
    <mergeCell ref="R6:S6"/>
    <mergeCell ref="T8:U8"/>
    <mergeCell ref="T7:U7"/>
    <mergeCell ref="N8:O8"/>
    <mergeCell ref="N7:O7"/>
    <mergeCell ref="N6:O6"/>
    <mergeCell ref="L8:M8"/>
    <mergeCell ref="L7:M7"/>
    <mergeCell ref="P8:Q8"/>
    <mergeCell ref="P7:Q7"/>
    <mergeCell ref="V7:W7"/>
    <mergeCell ref="V8:W8"/>
    <mergeCell ref="R8:S8"/>
    <mergeCell ref="R7:S7"/>
  </mergeCells>
  <printOptions horizontalCentered="1"/>
  <pageMargins left="0.31" right="0.38" top="0.87" bottom="0.88" header="0.67" footer="0.5"/>
  <pageSetup fitToHeight="1" fitToWidth="1" horizontalDpi="600" verticalDpi="600" orientation="landscape" scale="92" r:id="rId1"/>
  <headerFooter scaleWithDoc="0">
    <oddFooter>&amp;L&amp;"Arial,Italic"MSDE-LFRO  11  / 2012&amp;C- 9 -&amp;R&amp;"Arial,Italic"Selected Financial Data - Part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SFD2008  Part 3</dc:title>
  <dc:subject>Data as of 10-05-2009</dc:subject>
  <dc:creator>Sovaroun Ieng</dc:creator>
  <cp:keywords/>
  <dc:description/>
  <cp:lastModifiedBy>rieng</cp:lastModifiedBy>
  <cp:lastPrinted>2012-12-05T23:16:23Z</cp:lastPrinted>
  <dcterms:created xsi:type="dcterms:W3CDTF">1999-02-18T17:46:40Z</dcterms:created>
  <dcterms:modified xsi:type="dcterms:W3CDTF">2013-01-09T22:38:18Z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PublishingPageConte">
    <vt:lpwstr/>
  </property>
  <property fmtid="{D5CDD505-2E9C-101B-9397-08002B2CF9AE}" pid="5" name="SeoBrowserTit">
    <vt:lpwstr/>
  </property>
  <property fmtid="{D5CDD505-2E9C-101B-9397-08002B2CF9AE}" pid="6" name="SeoKeywor">
    <vt:lpwstr/>
  </property>
  <property fmtid="{D5CDD505-2E9C-101B-9397-08002B2CF9AE}" pid="7" name="Left_Conte">
    <vt:lpwstr/>
  </property>
  <property fmtid="{D5CDD505-2E9C-101B-9397-08002B2CF9AE}" pid="8" name="Right_Conte">
    <vt:lpwstr/>
  </property>
  <property fmtid="{D5CDD505-2E9C-101B-9397-08002B2CF9AE}" pid="9" name="Lt_bottom_Conte">
    <vt:lpwstr/>
  </property>
  <property fmtid="{D5CDD505-2E9C-101B-9397-08002B2CF9AE}" pid="10" name="Top_Left_Conte">
    <vt:lpwstr/>
  </property>
  <property fmtid="{D5CDD505-2E9C-101B-9397-08002B2CF9AE}" pid="11" name="Ord">
    <vt:lpwstr>157600.000000000</vt:lpwstr>
  </property>
  <property fmtid="{D5CDD505-2E9C-101B-9397-08002B2CF9AE}" pid="12" name="PublishingRollupIma">
    <vt:lpwstr/>
  </property>
  <property fmtid="{D5CDD505-2E9C-101B-9397-08002B2CF9AE}" pid="13" name="ArticleStartDa">
    <vt:lpwstr/>
  </property>
  <property fmtid="{D5CDD505-2E9C-101B-9397-08002B2CF9AE}" pid="14" name="Rt_Inner_Conte">
    <vt:lpwstr/>
  </property>
  <property fmtid="{D5CDD505-2E9C-101B-9397-08002B2CF9AE}" pid="15" name="TemplateU">
    <vt:lpwstr/>
  </property>
  <property fmtid="{D5CDD505-2E9C-101B-9397-08002B2CF9AE}" pid="16" name="Audien">
    <vt:lpwstr/>
  </property>
  <property fmtid="{D5CDD505-2E9C-101B-9397-08002B2CF9AE}" pid="17" name="Rt_Center_Conte">
    <vt:lpwstr/>
  </property>
  <property fmtid="{D5CDD505-2E9C-101B-9397-08002B2CF9AE}" pid="18" name="ArticleByLi">
    <vt:lpwstr/>
  </property>
  <property fmtid="{D5CDD505-2E9C-101B-9397-08002B2CF9AE}" pid="19" name="PublishingImageCapti">
    <vt:lpwstr/>
  </property>
  <property fmtid="{D5CDD505-2E9C-101B-9397-08002B2CF9AE}" pid="20" name="PublishingContactEma">
    <vt:lpwstr/>
  </property>
  <property fmtid="{D5CDD505-2E9C-101B-9397-08002B2CF9AE}" pid="21" name="PageKeywor">
    <vt:lpwstr/>
  </property>
  <property fmtid="{D5CDD505-2E9C-101B-9397-08002B2CF9AE}" pid="22" name="xd_Signatu">
    <vt:lpwstr/>
  </property>
  <property fmtid="{D5CDD505-2E9C-101B-9397-08002B2CF9AE}" pid="23" name="PublishingIsFurlPa">
    <vt:lpwstr/>
  </property>
  <property fmtid="{D5CDD505-2E9C-101B-9397-08002B2CF9AE}" pid="24" name="PublishingPageIma">
    <vt:lpwstr/>
  </property>
  <property fmtid="{D5CDD505-2E9C-101B-9397-08002B2CF9AE}" pid="25" name="SummaryLin">
    <vt:lpwstr/>
  </property>
  <property fmtid="{D5CDD505-2E9C-101B-9397-08002B2CF9AE}" pid="26" name="xd_Prog">
    <vt:lpwstr/>
  </property>
  <property fmtid="{D5CDD505-2E9C-101B-9397-08002B2CF9AE}" pid="27" name="PublishingStartDa">
    <vt:lpwstr/>
  </property>
  <property fmtid="{D5CDD505-2E9C-101B-9397-08002B2CF9AE}" pid="28" name="PublishingExpirationDa">
    <vt:lpwstr/>
  </property>
  <property fmtid="{D5CDD505-2E9C-101B-9397-08002B2CF9AE}" pid="29" name="PublishingContactPictu">
    <vt:lpwstr/>
  </property>
  <property fmtid="{D5CDD505-2E9C-101B-9397-08002B2CF9AE}" pid="30" name="PublishingVariationGroup">
    <vt:lpwstr/>
  </property>
  <property fmtid="{D5CDD505-2E9C-101B-9397-08002B2CF9AE}" pid="31" name="RobotsNoInd">
    <vt:lpwstr/>
  </property>
  <property fmtid="{D5CDD505-2E9C-101B-9397-08002B2CF9AE}" pid="32" name="Center_Conte">
    <vt:lpwstr/>
  </property>
  <property fmtid="{D5CDD505-2E9C-101B-9397-08002B2CF9AE}" pid="33" name="Rt_bottom_Conte">
    <vt:lpwstr/>
  </property>
  <property fmtid="{D5CDD505-2E9C-101B-9397-08002B2CF9AE}" pid="34" name="PageDescripti">
    <vt:lpwstr/>
  </property>
  <property fmtid="{D5CDD505-2E9C-101B-9397-08002B2CF9AE}" pid="35" name="SeoMetaDescripti">
    <vt:lpwstr/>
  </property>
  <property fmtid="{D5CDD505-2E9C-101B-9397-08002B2CF9AE}" pid="36" name="PublishingContactNa">
    <vt:lpwstr/>
  </property>
  <property fmtid="{D5CDD505-2E9C-101B-9397-08002B2CF9AE}" pid="37" name="PublishingVariationRelationshipLinkField">
    <vt:lpwstr/>
  </property>
  <property fmtid="{D5CDD505-2E9C-101B-9397-08002B2CF9AE}" pid="38" name="_SourceU">
    <vt:lpwstr/>
  </property>
  <property fmtid="{D5CDD505-2E9C-101B-9397-08002B2CF9AE}" pid="39" name="_SharedFileInd">
    <vt:lpwstr/>
  </property>
  <property fmtid="{D5CDD505-2E9C-101B-9397-08002B2CF9AE}" pid="40" name="Commen">
    <vt:lpwstr/>
  </property>
  <property fmtid="{D5CDD505-2E9C-101B-9397-08002B2CF9AE}" pid="41" name="PublishingPageLayo">
    <vt:lpwstr/>
  </property>
  <property fmtid="{D5CDD505-2E9C-101B-9397-08002B2CF9AE}" pid="42" name="Lt_Inner_Conte">
    <vt:lpwstr/>
  </property>
  <property fmtid="{D5CDD505-2E9C-101B-9397-08002B2CF9AE}" pid="43" name="HeaderStyleDefinitio">
    <vt:lpwstr/>
  </property>
  <property fmtid="{D5CDD505-2E9C-101B-9397-08002B2CF9AE}" pid="44" name="Main_Conte">
    <vt:lpwstr/>
  </property>
  <property fmtid="{D5CDD505-2E9C-101B-9397-08002B2CF9AE}" pid="45" name="PageHeadli">
    <vt:lpwstr/>
  </property>
</Properties>
</file>