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3825" windowHeight="8130" tabRatio="673" firstSheet="4" activeTab="17"/>
  </bookViews>
  <sheets>
    <sheet name="tABLE1" sheetId="1" r:id="rId1"/>
    <sheet name="Admin" sheetId="2" r:id="rId2"/>
    <sheet name="MidLev" sheetId="3" r:id="rId3"/>
    <sheet name="Inst" sheetId="4" r:id="rId4"/>
    <sheet name="Adult" sheetId="5" r:id="rId5"/>
    <sheet name="sp ed" sheetId="6" r:id="rId6"/>
    <sheet name="ppshs" sheetId="7" r:id="rId7"/>
    <sheet name="trans" sheetId="8" r:id="rId8"/>
    <sheet name="opmp" sheetId="9" r:id="rId9"/>
    <sheet name="fixchg" sheetId="10" r:id="rId10"/>
    <sheet name="distfc" sheetId="11" r:id="rId11"/>
    <sheet name="comserv" sheetId="12" r:id="rId12"/>
    <sheet name="CapOut" sheetId="13" r:id="rId13"/>
    <sheet name="Food 1" sheetId="14" r:id="rId14"/>
    <sheet name="Food 2" sheetId="15" r:id="rId15"/>
    <sheet name="const" sheetId="16" r:id="rId16"/>
    <sheet name="debt" sheetId="17" r:id="rId17"/>
    <sheet name="expbyobj" sheetId="18" r:id="rId18"/>
  </sheets>
  <definedNames>
    <definedName name="_xlnm.Print_Area" localSheetId="1">'Admin'!$A$1:$K$41</definedName>
    <definedName name="_xlnm.Print_Area" localSheetId="4">'Adult'!$A$1:$Q$41</definedName>
    <definedName name="_xlnm.Print_Area" localSheetId="12">'CapOut'!$A$1:$Q$40</definedName>
    <definedName name="_xlnm.Print_Area" localSheetId="11">'comserv'!$A$1:$M$41</definedName>
    <definedName name="_xlnm.Print_Area" localSheetId="10">'distfc'!$A$1:$M$39</definedName>
    <definedName name="_xlnm.Print_Area" localSheetId="17">'expbyobj'!$A$1:$N$39</definedName>
    <definedName name="_xlnm.Print_Area" localSheetId="9">'fixchg'!$A$1:$K$40</definedName>
    <definedName name="_xlnm.Print_Area" localSheetId="13">'Food 1'!$A$1:$M$40</definedName>
    <definedName name="_xlnm.Print_Area" localSheetId="14">'Food 2'!$A$1:$K$40</definedName>
    <definedName name="_xlnm.Print_Area" localSheetId="3">'Inst'!$A$1:$AA$44</definedName>
    <definedName name="_xlnm.Print_Area" localSheetId="2">'MidLev'!$A$1:$L$41</definedName>
    <definedName name="_xlnm.Print_Area" localSheetId="8">'opmp'!$A$1:$Q$39</definedName>
    <definedName name="_xlnm.Print_Area" localSheetId="6">'ppshs'!$A$1:$S$41</definedName>
    <definedName name="_xlnm.Print_Area" localSheetId="5">'sp ed'!$A$1:$Q$41</definedName>
    <definedName name="_xlnm.Print_Area" localSheetId="0">'tABLE1'!$A$1:$W$42</definedName>
    <definedName name="_xlnm.Print_Area" localSheetId="7">'trans'!$A$1:$N$39</definedName>
    <definedName name="_xlnm.Print_Titles" localSheetId="3">'Inst'!$A:$A</definedName>
    <definedName name="QRY_SFD2">#REF!</definedName>
  </definedNames>
  <calcPr fullCalcOnLoad="1"/>
</workbook>
</file>

<file path=xl/sharedStrings.xml><?xml version="1.0" encoding="utf-8"?>
<sst xmlns="http://schemas.openxmlformats.org/spreadsheetml/2006/main" count="1134" uniqueCount="293">
  <si>
    <t>Salaries</t>
  </si>
  <si>
    <t>and</t>
  </si>
  <si>
    <t>Wages</t>
  </si>
  <si>
    <t>Contracted</t>
  </si>
  <si>
    <t>Services</t>
  </si>
  <si>
    <t>Supplies</t>
  </si>
  <si>
    <t>Materials</t>
  </si>
  <si>
    <t>Other</t>
  </si>
  <si>
    <t>Charges</t>
  </si>
  <si>
    <t>Equipment</t>
  </si>
  <si>
    <t>Transfers</t>
  </si>
  <si>
    <t>Total</t>
  </si>
  <si>
    <t>Administration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</si>
  <si>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</si>
  <si>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</si>
  <si>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</si>
  <si>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</si>
  <si>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</si>
  <si>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</si>
  <si>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</si>
  <si>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</si>
  <si>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</si>
  <si>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</si>
  <si>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</si>
  <si>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</si>
  <si>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</si>
  <si>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</si>
  <si>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</si>
  <si>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</si>
  <si>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</si>
  <si>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</si>
  <si>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</si>
  <si>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</si>
  <si>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</si>
  <si>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</si>
  <si>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</si>
  <si>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</si>
  <si>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Local</t>
  </si>
  <si>
    <t>Education</t>
  </si>
  <si>
    <t>Agency</t>
  </si>
  <si>
    <t>Total Salaries</t>
  </si>
  <si>
    <t>and Wages</t>
  </si>
  <si>
    <t>Substitutes</t>
  </si>
  <si>
    <t>Salaries and Wages</t>
  </si>
  <si>
    <t>Instructional Salaries and Wages</t>
  </si>
  <si>
    <t>Textbooks and Instructional Supplies</t>
  </si>
  <si>
    <t>and Supplies</t>
  </si>
  <si>
    <t xml:space="preserve">Textbooks </t>
  </si>
  <si>
    <t>Textbooks</t>
  </si>
  <si>
    <t>Library</t>
  </si>
  <si>
    <t>Books</t>
  </si>
  <si>
    <t>Total Other</t>
  </si>
  <si>
    <t>Instructional</t>
  </si>
  <si>
    <t>Costs</t>
  </si>
  <si>
    <t xml:space="preserve">Other </t>
  </si>
  <si>
    <t>Maryland</t>
  </si>
  <si>
    <t>LEAs</t>
  </si>
  <si>
    <t>Other Instructional Costs</t>
  </si>
  <si>
    <t xml:space="preserve">Salaries </t>
  </si>
  <si>
    <t>Supplies and Materials</t>
  </si>
  <si>
    <t>Supplies &amp;</t>
  </si>
  <si>
    <t>Text-</t>
  </si>
  <si>
    <t>books</t>
  </si>
  <si>
    <t>Special</t>
  </si>
  <si>
    <t>Student</t>
  </si>
  <si>
    <t>Personnel</t>
  </si>
  <si>
    <t>Health</t>
  </si>
  <si>
    <t>Student Personnel Services</t>
  </si>
  <si>
    <t>Health Services</t>
  </si>
  <si>
    <t>Transportation</t>
  </si>
  <si>
    <t>Other Charges</t>
  </si>
  <si>
    <t>Security</t>
  </si>
  <si>
    <t>Rent</t>
  </si>
  <si>
    <t>Employee</t>
  </si>
  <si>
    <t>Benefits</t>
  </si>
  <si>
    <t>Purchased</t>
  </si>
  <si>
    <t>Operation</t>
  </si>
  <si>
    <t>of Plant</t>
  </si>
  <si>
    <t>Maintenance</t>
  </si>
  <si>
    <t>Operation of Plant</t>
  </si>
  <si>
    <t>Maintenance of Plant</t>
  </si>
  <si>
    <t>Retirement</t>
  </si>
  <si>
    <t>State Share</t>
  </si>
  <si>
    <t>of Teachers'</t>
  </si>
  <si>
    <t>Fixed</t>
  </si>
  <si>
    <t>Paid by Local Education Agencies</t>
  </si>
  <si>
    <t>Community</t>
  </si>
  <si>
    <t>Land</t>
  </si>
  <si>
    <t>Buildings</t>
  </si>
  <si>
    <t>Land, Buildings, and Equipment</t>
  </si>
  <si>
    <t>Total Land,</t>
  </si>
  <si>
    <t>Buildings, and</t>
  </si>
  <si>
    <t>Interfund</t>
  </si>
  <si>
    <t>Mid-Level</t>
  </si>
  <si>
    <t xml:space="preserve">Total </t>
  </si>
  <si>
    <t>School</t>
  </si>
  <si>
    <t>Construction</t>
  </si>
  <si>
    <t>Debt</t>
  </si>
  <si>
    <t>Service</t>
  </si>
  <si>
    <t>Principal</t>
  </si>
  <si>
    <t>Long-term</t>
  </si>
  <si>
    <t>Bonds</t>
  </si>
  <si>
    <t>Loans</t>
  </si>
  <si>
    <t>State</t>
  </si>
  <si>
    <t>Interest</t>
  </si>
  <si>
    <t>Contracted Services</t>
  </si>
  <si>
    <t>Outside</t>
  </si>
  <si>
    <t>Food</t>
  </si>
  <si>
    <t>Fund</t>
  </si>
  <si>
    <t>Instruction</t>
  </si>
  <si>
    <t>Transpor-</t>
  </si>
  <si>
    <t>tation</t>
  </si>
  <si>
    <t>Mainte-</t>
  </si>
  <si>
    <t>nance of</t>
  </si>
  <si>
    <t>Plant</t>
  </si>
  <si>
    <t>Outlay</t>
  </si>
  <si>
    <t>Capital</t>
  </si>
  <si>
    <t>Locally-Paid</t>
  </si>
  <si>
    <t>Fixed Charges</t>
  </si>
  <si>
    <t>*Excludes transfers to Maryland LEAs</t>
  </si>
  <si>
    <t>Education*</t>
  </si>
  <si>
    <t>*Includes expenditures for facilities acquisition and construction services which were reported under Administration prior to FY 1998</t>
  </si>
  <si>
    <t>Expenditures</t>
  </si>
  <si>
    <t>Total Current</t>
  </si>
  <si>
    <t>Expense</t>
  </si>
  <si>
    <t>Mid-level</t>
  </si>
  <si>
    <t>Debt Service Fund</t>
  </si>
  <si>
    <t>Current</t>
  </si>
  <si>
    <t>Current Expense Fund (continued)</t>
  </si>
  <si>
    <t>Current Expense Fund</t>
  </si>
  <si>
    <t xml:space="preserve"> Instruction, respectively.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</si>
  <si>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</si>
  <si>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</si>
  <si>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</si>
  <si>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</si>
  <si>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</si>
  <si>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</si>
  <si>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</si>
  <si>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</si>
  <si>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</si>
  <si>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</si>
  <si>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12</t>
  </si>
  <si>
    <t>Table 13</t>
  </si>
  <si>
    <t>Table 14</t>
  </si>
  <si>
    <t>Table 1 (continued)</t>
  </si>
  <si>
    <t>Table 15</t>
  </si>
  <si>
    <t>Table 11</t>
  </si>
  <si>
    <t>Table 4 (continued)</t>
  </si>
  <si>
    <t>Montgomery</t>
  </si>
  <si>
    <t xml:space="preserve">  now reported in Mid-Level Administration</t>
  </si>
  <si>
    <t>Supplies and</t>
  </si>
  <si>
    <t xml:space="preserve">  and Wages</t>
  </si>
  <si>
    <t>Costs*</t>
  </si>
  <si>
    <t xml:space="preserve">  Other</t>
  </si>
  <si>
    <t xml:space="preserve">      LEAs</t>
  </si>
  <si>
    <t xml:space="preserve">   Other</t>
  </si>
  <si>
    <t>Table 4A</t>
  </si>
  <si>
    <t>Instructional Expenditures</t>
  </si>
  <si>
    <t>Related</t>
  </si>
  <si>
    <t>Grand</t>
  </si>
  <si>
    <t xml:space="preserve">Fixed </t>
  </si>
  <si>
    <t>Charges*</t>
  </si>
  <si>
    <t xml:space="preserve">Baltimore </t>
  </si>
  <si>
    <t>*Expenditures for Adult Education include direct program costs reported on Table 4 and employee benefits related to Adult Education personnel,</t>
  </si>
  <si>
    <t xml:space="preserve">  reported on Tables 9 and 10 </t>
  </si>
  <si>
    <t>Employees'</t>
  </si>
  <si>
    <t xml:space="preserve">      Other</t>
  </si>
  <si>
    <t xml:space="preserve">   Fixed</t>
  </si>
  <si>
    <t xml:space="preserve">   Total</t>
  </si>
  <si>
    <t xml:space="preserve">    Services</t>
  </si>
  <si>
    <t xml:space="preserve"> and</t>
  </si>
  <si>
    <t xml:space="preserve"> Wages</t>
  </si>
  <si>
    <t xml:space="preserve"> Total</t>
  </si>
  <si>
    <t xml:space="preserve">   Charges</t>
  </si>
  <si>
    <t xml:space="preserve">   Contracted</t>
  </si>
  <si>
    <t>Table 16</t>
  </si>
  <si>
    <t>Montgmery</t>
  </si>
  <si>
    <t>Administration**</t>
  </si>
  <si>
    <t>Outlay**</t>
  </si>
  <si>
    <t>**Excludes Interfund Transfers</t>
  </si>
  <si>
    <t>Other Supplies</t>
  </si>
  <si>
    <t>Media and</t>
  </si>
  <si>
    <t xml:space="preserve"> Books</t>
  </si>
  <si>
    <t xml:space="preserve">Energy </t>
  </si>
  <si>
    <t>Social</t>
  </si>
  <si>
    <t xml:space="preserve"> Local</t>
  </si>
  <si>
    <t>Cost</t>
  </si>
  <si>
    <t>Independent</t>
  </si>
  <si>
    <t xml:space="preserve"> Audit</t>
  </si>
  <si>
    <t>Depreciation</t>
  </si>
  <si>
    <t xml:space="preserve">Memorandum </t>
  </si>
  <si>
    <t>Only</t>
  </si>
  <si>
    <t xml:space="preserve">Donated </t>
  </si>
  <si>
    <t>Commodities</t>
  </si>
  <si>
    <t>*</t>
  </si>
  <si>
    <t>**</t>
  </si>
  <si>
    <t>Excludes Facilities Acquisition and Construction Services, now reported in Capital Outlay and  Instructional Supervision and Direction Services,</t>
  </si>
  <si>
    <t xml:space="preserve">Includes Instructional Supervision and Direction and Office of the Principal.  Prior to FY 1998, these expenditures were reported in Administration and </t>
  </si>
  <si>
    <t>Excludes transfers to Maryland LEAs</t>
  </si>
  <si>
    <t>Excludes Debt Principal repayment and Student Activity Fund Expenditures.</t>
  </si>
  <si>
    <t>Textbook</t>
  </si>
  <si>
    <t>LibraryMedia</t>
  </si>
  <si>
    <t>Addition Buildings &amp; Equipment</t>
  </si>
  <si>
    <t>Remodeling Buildings &amp; Equipment</t>
  </si>
  <si>
    <t xml:space="preserve">Land Improvement </t>
  </si>
  <si>
    <t>Food Service Fund</t>
  </si>
  <si>
    <t>School Construction Fund</t>
  </si>
  <si>
    <t>From All Funds</t>
  </si>
  <si>
    <t>Miscellaneous</t>
  </si>
  <si>
    <t xml:space="preserve">Purchased </t>
  </si>
  <si>
    <t>Md. LEAs</t>
  </si>
  <si>
    <t>Energy</t>
  </si>
  <si>
    <t>Table 13 (Continued)</t>
  </si>
  <si>
    <t>Short Term</t>
  </si>
  <si>
    <t>Loan</t>
  </si>
  <si>
    <t>Garrett*</t>
  </si>
  <si>
    <t>*    Garrett County Board of Education carries the debt services of State Loan and Short Term Loan. The County Government is servicing the Long Term Debt..</t>
  </si>
  <si>
    <t>Interfund transfers, Indirect Cost Recovery net transfers, and transfers between Maryland local education agencies are not shown on this table.</t>
  </si>
  <si>
    <t>Excludes Interfund Transfers and Indirect Cost Recovery Net Transfers</t>
  </si>
  <si>
    <t>Teachers</t>
  </si>
  <si>
    <t>Aides/Assistants</t>
  </si>
  <si>
    <t xml:space="preserve"> and Wages</t>
  </si>
  <si>
    <t>Nonpublic Schools</t>
  </si>
  <si>
    <t>NonPublic Schools</t>
  </si>
  <si>
    <t>Aides - Assistants</t>
  </si>
  <si>
    <t>Private Schools Program **</t>
  </si>
  <si>
    <t>Total Other Instructional Costs excludes transfers to Maryland LEAs</t>
  </si>
  <si>
    <t>Other Supplies and Materials</t>
  </si>
  <si>
    <t>Note:**</t>
  </si>
  <si>
    <t>Purchased Services</t>
  </si>
  <si>
    <t>This column  is a memorandum presentation of the Federal funds transfer to private schools not included in the Maryland Public Schools Expenditures.</t>
  </si>
  <si>
    <t>ADMIN Less</t>
  </si>
  <si>
    <t>SFD Part 3</t>
  </si>
  <si>
    <t>Mid Level Less</t>
  </si>
  <si>
    <t>Instructional S &amp; W</t>
  </si>
  <si>
    <t>Inst.Text Books &amp; S</t>
  </si>
  <si>
    <t>Other Instr. Cost less</t>
  </si>
  <si>
    <t>Less Adult Ed.</t>
  </si>
  <si>
    <t xml:space="preserve"> Adult Ed, Equip &amp; Trans.</t>
  </si>
  <si>
    <t xml:space="preserve"> For SFD Part 3</t>
  </si>
  <si>
    <t>Special Ed. Less</t>
  </si>
  <si>
    <t>Student Pers.. Less</t>
  </si>
  <si>
    <t>Student Health Less</t>
  </si>
  <si>
    <t xml:space="preserve">Equip. &amp; Transfer </t>
  </si>
  <si>
    <t>for SFD Part 3</t>
  </si>
  <si>
    <t>StudentTransp. Less</t>
  </si>
  <si>
    <t>Op. of Plant Less</t>
  </si>
  <si>
    <t>Maint. of Plant Less</t>
  </si>
  <si>
    <t>Commun. Services Less</t>
  </si>
  <si>
    <t>Capital  Outlay Less</t>
  </si>
  <si>
    <t>Student Activity Fund Memorandum Only</t>
  </si>
  <si>
    <t>Salaries &amp; Wages</t>
  </si>
  <si>
    <t>Supplies &amp; Materials</t>
  </si>
  <si>
    <t>Current Expense Fund Expenditures</t>
  </si>
  <si>
    <t>Total  Expenditures</t>
  </si>
  <si>
    <t>Current Expense</t>
  </si>
  <si>
    <t>Supplies &amp; Equip.</t>
  </si>
  <si>
    <t>Change in %</t>
  </si>
  <si>
    <t>Equipment &amp; Transfer for</t>
  </si>
  <si>
    <t>Equipment&amp; Transfers for</t>
  </si>
  <si>
    <t xml:space="preserve">  *</t>
  </si>
  <si>
    <t xml:space="preserve">This column  is a memorandum presentation of the Federal funds transfer to private school not included in the Maryland Public Schools </t>
  </si>
  <si>
    <t>Expenditures.</t>
  </si>
  <si>
    <t>Aides &amp; Assistants</t>
  </si>
  <si>
    <t>Mid-level Adminstration</t>
  </si>
  <si>
    <t>Total Fixed Charges Less Adult Ed F/C</t>
  </si>
  <si>
    <t>NOTE:  * Includes state share of teachers' retirement, interfund transfers and transfers between Maryland LEAs</t>
  </si>
  <si>
    <t>Transfers *</t>
  </si>
  <si>
    <t>.</t>
  </si>
  <si>
    <t>FY 2010</t>
  </si>
  <si>
    <t>Expenditures for Administration*:  Maryland Public Schools:  2010 - 2011</t>
  </si>
  <si>
    <t>Expenditures for Mid-Level Administration*:  Maryland Public Schools:  2010 - 2011</t>
  </si>
  <si>
    <t>Expenditures for Prekindergarten Through Adult  Instructional Purposes:  Maryland Public Schools:  2010 - 2011</t>
  </si>
  <si>
    <t>Expenditures for Prekindergarten Through Adult Instructional Purposes:  Maryland Public Schools:  2010 - 2011</t>
  </si>
  <si>
    <t>Expenditures for Special Education:  Maryland Public Schools:  2010 - 2011</t>
  </si>
  <si>
    <t>Expenditures for Adult Education and Related Fixed Charges*:  Maryland Public Schools:  2010 - 2011</t>
  </si>
  <si>
    <t>Expenditures for All Purposes*:  Maryland Public Schools:  2010 - 2011</t>
  </si>
  <si>
    <t>Expenditures for Student Personnel and Health Services:  Maryland Public Schools:  2010- 2011</t>
  </si>
  <si>
    <t>Expenditures for Student Transportation Services:  Maryland Public Schools:  2010 - 2011</t>
  </si>
  <si>
    <t>Expenditures for Operation and Maintenance of Plant:  Maryland Public Schools:  2010 - 2011</t>
  </si>
  <si>
    <t>Expenditures for Fixed Charges:  Maryland Public Schools:  2010- 2011</t>
  </si>
  <si>
    <t>State Appropriation FY 2011</t>
  </si>
  <si>
    <t>LEA's Remittances for Ineligible Positions</t>
  </si>
  <si>
    <t>Net Payment    FY 2011</t>
  </si>
  <si>
    <t>Distribution of Locally-Paid fixed Charges by Category:  Maryland Public Schools:  2010 - 2011</t>
  </si>
  <si>
    <t>Expenditures for Community Services:  Maryland Public Schools:  2010 - 2011</t>
  </si>
  <si>
    <t>Expenditures for Current Capital Outlay*:  Maryland Public Schools:  2010 - 2011</t>
  </si>
  <si>
    <t>Expenditures for School Construction:  Maryland Public Schools: 2010 - 2011</t>
  </si>
  <si>
    <t>Expenditures for Food Service:  Maryland Public Schools:  2010 - 2011</t>
  </si>
  <si>
    <t>Expenditures for Debt Service:  Maryland Public Schools:  2010 - 2011</t>
  </si>
  <si>
    <t>Current Expense Fund Expenditures by Object:  Maryland Public Schools:  2010- 2011</t>
  </si>
  <si>
    <t>FY 2011</t>
  </si>
  <si>
    <t>Nonpublic  Schools &amp; Other Transfers for SFD Part 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</si>
</sst>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&quot;$&quot;#,##0.00"/>
    <numFmt numFmtId="169" formatCode="&quot;$&quot;#,##0"/>
    <numFmt numFmtId="170" formatCode="0.0%"/>
    <numFmt numFmtId="171" formatCode="_(* #,##0.00000_);_(* \(#,##0.00000\);_(* &quot;-&quot;??_);_(@_)"/>
    <numFmt numFmtId="172" formatCode="_(&quot;$&quot;* #,##0.00_);_(&quot;$&quot;* \(#,##0.00\);_(&quot;$&quot;* &quot;-&quot;_);_(@_)"/>
    <numFmt numFmtId="173" formatCode="_(* #,##0.0_);_(* \(#,##0.0\);_(* &quot;-&quot;??_);_(@_)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sz val="10"/>
      <name val="WP TypographicSymbols"/>
      <family val="0"/>
    </font>
    <font>
      <sz val="10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/>
    </xf>
    <xf numFmtId="166" fontId="2" fillId="0" borderId="0" xfId="42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Border="1" applyAlignment="1">
      <alignment/>
    </xf>
    <xf numFmtId="169" fontId="0" fillId="0" borderId="0" xfId="44" applyNumberFormat="1" applyFont="1" applyAlignment="1">
      <alignment horizontal="right"/>
    </xf>
    <xf numFmtId="5" fontId="0" fillId="0" borderId="0" xfId="44" applyNumberFormat="1" applyFont="1" applyBorder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6" fontId="3" fillId="0" borderId="0" xfId="42" applyNumberFormat="1" applyFont="1" applyAlignment="1">
      <alignment/>
    </xf>
    <xf numFmtId="166" fontId="3" fillId="0" borderId="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left"/>
    </xf>
    <xf numFmtId="166" fontId="3" fillId="0" borderId="0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left"/>
    </xf>
    <xf numFmtId="169" fontId="3" fillId="0" borderId="0" xfId="44" applyNumberFormat="1" applyFont="1" applyBorder="1" applyAlignment="1">
      <alignment horizontal="left"/>
    </xf>
    <xf numFmtId="41" fontId="3" fillId="0" borderId="0" xfId="0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0" borderId="12" xfId="42" applyNumberFormat="1" applyFont="1" applyBorder="1" applyAlignment="1">
      <alignment horizontal="left"/>
    </xf>
    <xf numFmtId="166" fontId="3" fillId="0" borderId="10" xfId="42" applyNumberFormat="1" applyFont="1" applyBorder="1" applyAlignment="1">
      <alignment horizontal="center"/>
    </xf>
    <xf numFmtId="165" fontId="3" fillId="0" borderId="0" xfId="44" applyNumberFormat="1" applyFont="1" applyBorder="1" applyAlignment="1">
      <alignment horizontal="left"/>
    </xf>
    <xf numFmtId="165" fontId="3" fillId="0" borderId="0" xfId="44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166" fontId="3" fillId="0" borderId="0" xfId="42" applyNumberFormat="1" applyFont="1" applyAlignment="1" applyProtection="1">
      <alignment/>
      <protection locked="0"/>
    </xf>
    <xf numFmtId="165" fontId="3" fillId="0" borderId="0" xfId="44" applyNumberFormat="1" applyFont="1" applyBorder="1" applyAlignment="1">
      <alignment/>
    </xf>
    <xf numFmtId="165" fontId="3" fillId="0" borderId="0" xfId="44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2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2"/>
    </xf>
    <xf numFmtId="166" fontId="3" fillId="0" borderId="0" xfId="42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42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9" fontId="3" fillId="0" borderId="0" xfId="0" applyNumberFormat="1" applyFont="1" applyBorder="1" applyAlignment="1">
      <alignment/>
    </xf>
    <xf numFmtId="49" fontId="3" fillId="0" borderId="0" xfId="42" applyNumberFormat="1" applyFont="1" applyBorder="1" applyAlignment="1">
      <alignment horizontal="left"/>
    </xf>
    <xf numFmtId="166" fontId="3" fillId="0" borderId="0" xfId="42" applyNumberFormat="1" applyFont="1" applyFill="1" applyBorder="1" applyAlignment="1">
      <alignment horizontal="left"/>
    </xf>
    <xf numFmtId="166" fontId="3" fillId="0" borderId="0" xfId="42" applyNumberFormat="1" applyFont="1" applyFill="1" applyBorder="1" applyAlignment="1">
      <alignment/>
    </xf>
    <xf numFmtId="169" fontId="3" fillId="0" borderId="0" xfId="44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42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5" fontId="3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68" fontId="3" fillId="0" borderId="0" xfId="44" applyNumberFormat="1" applyFont="1" applyBorder="1" applyAlignment="1">
      <alignment/>
    </xf>
    <xf numFmtId="49" fontId="3" fillId="0" borderId="0" xfId="44" applyNumberFormat="1" applyFont="1" applyBorder="1" applyAlignment="1">
      <alignment horizontal="left"/>
    </xf>
    <xf numFmtId="166" fontId="3" fillId="0" borderId="12" xfId="42" applyNumberFormat="1" applyFont="1" applyFill="1" applyBorder="1" applyAlignment="1">
      <alignment horizontal="left"/>
    </xf>
    <xf numFmtId="164" fontId="3" fillId="0" borderId="0" xfId="42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5" fontId="3" fillId="0" borderId="0" xfId="44" applyNumberFormat="1" applyFont="1" applyFill="1" applyBorder="1" applyAlignment="1">
      <alignment/>
    </xf>
    <xf numFmtId="166" fontId="4" fillId="0" borderId="0" xfId="42" applyNumberFormat="1" applyFont="1" applyBorder="1" applyAlignment="1">
      <alignment/>
    </xf>
    <xf numFmtId="166" fontId="4" fillId="0" borderId="12" xfId="42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169" fontId="0" fillId="0" borderId="0" xfId="44" applyNumberFormat="1" applyFont="1" applyBorder="1" applyAlignment="1">
      <alignment horizontal="right"/>
    </xf>
    <xf numFmtId="41" fontId="3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166" fontId="3" fillId="0" borderId="0" xfId="42" applyNumberFormat="1" applyFont="1" applyBorder="1" applyAlignment="1">
      <alignment horizontal="center" vertical="center"/>
    </xf>
    <xf numFmtId="166" fontId="3" fillId="0" borderId="11" xfId="42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/>
    </xf>
    <xf numFmtId="168" fontId="0" fillId="0" borderId="0" xfId="44" applyNumberFormat="1" applyFont="1" applyAlignment="1">
      <alignment/>
    </xf>
    <xf numFmtId="168" fontId="3" fillId="0" borderId="0" xfId="44" applyNumberFormat="1" applyFont="1" applyBorder="1" applyAlignment="1">
      <alignment horizontal="right"/>
    </xf>
    <xf numFmtId="166" fontId="3" fillId="0" borderId="0" xfId="42" applyNumberFormat="1" applyFont="1" applyFill="1" applyAlignment="1" applyProtection="1">
      <alignment/>
      <protection locked="0"/>
    </xf>
    <xf numFmtId="166" fontId="3" fillId="0" borderId="0" xfId="42" applyNumberFormat="1" applyFont="1" applyBorder="1" applyAlignment="1">
      <alignment horizontal="left" indent="2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166" fontId="3" fillId="0" borderId="13" xfId="42" applyNumberFormat="1" applyFont="1" applyBorder="1" applyAlignment="1">
      <alignment/>
    </xf>
    <xf numFmtId="166" fontId="3" fillId="0" borderId="0" xfId="42" applyNumberFormat="1" applyFont="1" applyAlignment="1">
      <alignment horizontal="left" indent="1"/>
    </xf>
    <xf numFmtId="166" fontId="3" fillId="0" borderId="11" xfId="42" applyNumberFormat="1" applyFont="1" applyBorder="1" applyAlignment="1">
      <alignment horizontal="left" indent="3"/>
    </xf>
    <xf numFmtId="166" fontId="0" fillId="0" borderId="0" xfId="42" applyNumberFormat="1" applyFont="1" applyFill="1" applyAlignment="1">
      <alignment/>
    </xf>
    <xf numFmtId="166" fontId="3" fillId="0" borderId="10" xfId="42" applyNumberFormat="1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/>
    </xf>
    <xf numFmtId="166" fontId="3" fillId="0" borderId="11" xfId="42" applyNumberFormat="1" applyFont="1" applyFill="1" applyBorder="1" applyAlignment="1">
      <alignment horizontal="left"/>
    </xf>
    <xf numFmtId="166" fontId="3" fillId="0" borderId="11" xfId="42" applyNumberFormat="1" applyFont="1" applyFill="1" applyBorder="1" applyAlignment="1">
      <alignment horizontal="center"/>
    </xf>
    <xf numFmtId="43" fontId="3" fillId="0" borderId="0" xfId="42" applyNumberFormat="1" applyFont="1" applyAlignment="1">
      <alignment/>
    </xf>
    <xf numFmtId="43" fontId="3" fillId="0" borderId="0" xfId="42" applyNumberFormat="1" applyFont="1" applyBorder="1" applyAlignment="1">
      <alignment/>
    </xf>
    <xf numFmtId="165" fontId="3" fillId="0" borderId="0" xfId="44" applyNumberFormat="1" applyFont="1" applyBorder="1" applyAlignment="1">
      <alignment horizontal="right"/>
    </xf>
    <xf numFmtId="165" fontId="3" fillId="0" borderId="0" xfId="44" applyNumberFormat="1" applyFont="1" applyFill="1" applyBorder="1" applyAlignment="1">
      <alignment horizontal="right"/>
    </xf>
    <xf numFmtId="165" fontId="3" fillId="0" borderId="0" xfId="44" applyNumberFormat="1" applyFont="1" applyBorder="1" applyAlignment="1">
      <alignment horizontal="left" indent="1"/>
    </xf>
    <xf numFmtId="165" fontId="3" fillId="0" borderId="0" xfId="44" applyNumberFormat="1" applyFont="1" applyFill="1" applyBorder="1" applyAlignment="1">
      <alignment horizontal="left"/>
    </xf>
    <xf numFmtId="165" fontId="3" fillId="0" borderId="0" xfId="44" applyNumberFormat="1" applyFont="1" applyFill="1" applyAlignment="1">
      <alignment horizontal="right"/>
    </xf>
    <xf numFmtId="166" fontId="3" fillId="0" borderId="0" xfId="42" applyNumberFormat="1" applyFont="1" applyBorder="1" applyAlignment="1" quotePrefix="1">
      <alignment/>
    </xf>
    <xf numFmtId="44" fontId="3" fillId="0" borderId="0" xfId="42" applyNumberFormat="1" applyFont="1" applyFill="1" applyBorder="1" applyAlignment="1">
      <alignment horizontal="left"/>
    </xf>
    <xf numFmtId="166" fontId="3" fillId="0" borderId="11" xfId="42" applyNumberFormat="1" applyFont="1" applyFill="1" applyBorder="1" applyAlignment="1">
      <alignment/>
    </xf>
    <xf numFmtId="165" fontId="3" fillId="0" borderId="0" xfId="42" applyNumberFormat="1" applyFont="1" applyFill="1" applyAlignment="1">
      <alignment/>
    </xf>
    <xf numFmtId="43" fontId="3" fillId="0" borderId="0" xfId="42" applyNumberFormat="1" applyFont="1" applyFill="1" applyBorder="1" applyAlignment="1">
      <alignment/>
    </xf>
    <xf numFmtId="165" fontId="3" fillId="0" borderId="11" xfId="44" applyNumberFormat="1" applyFont="1" applyFill="1" applyBorder="1" applyAlignment="1">
      <alignment horizontal="center"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 horizontal="right"/>
    </xf>
    <xf numFmtId="171" fontId="3" fillId="0" borderId="0" xfId="42" applyNumberFormat="1" applyFont="1" applyAlignment="1">
      <alignment/>
    </xf>
    <xf numFmtId="165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66" fontId="3" fillId="0" borderId="0" xfId="42" applyNumberFormat="1" applyFont="1" applyFill="1" applyBorder="1" applyAlignment="1">
      <alignment horizontal="right"/>
    </xf>
    <xf numFmtId="169" fontId="3" fillId="0" borderId="0" xfId="42" applyNumberFormat="1" applyFont="1" applyFill="1" applyAlignment="1">
      <alignment/>
    </xf>
    <xf numFmtId="169" fontId="3" fillId="0" borderId="0" xfId="42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9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42" applyNumberFormat="1" applyFont="1" applyFill="1" applyBorder="1" applyAlignment="1">
      <alignment/>
    </xf>
    <xf numFmtId="169" fontId="0" fillId="0" borderId="0" xfId="44" applyNumberFormat="1" applyFont="1" applyFill="1" applyBorder="1" applyAlignment="1">
      <alignment horizontal="right"/>
    </xf>
    <xf numFmtId="14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9" fontId="3" fillId="0" borderId="0" xfId="44" applyNumberFormat="1" applyFont="1" applyAlignment="1">
      <alignment/>
    </xf>
    <xf numFmtId="41" fontId="0" fillId="0" borderId="0" xfId="0" applyNumberFormat="1" applyFont="1" applyBorder="1" applyAlignment="1">
      <alignment/>
    </xf>
    <xf numFmtId="169" fontId="3" fillId="0" borderId="0" xfId="44" applyNumberFormat="1" applyFont="1" applyFill="1" applyBorder="1" applyAlignment="1">
      <alignment horizontal="right"/>
    </xf>
    <xf numFmtId="43" fontId="0" fillId="0" borderId="0" xfId="42" applyFont="1" applyBorder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66" fontId="3" fillId="0" borderId="12" xfId="42" applyNumberFormat="1" applyFont="1" applyBorder="1" applyAlignment="1" quotePrefix="1">
      <alignment/>
    </xf>
    <xf numFmtId="166" fontId="3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42" fontId="3" fillId="0" borderId="0" xfId="44" applyNumberFormat="1" applyFont="1" applyBorder="1" applyAlignment="1">
      <alignment/>
    </xf>
    <xf numFmtId="42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4" fontId="3" fillId="0" borderId="0" xfId="0" applyNumberFormat="1" applyFont="1" applyAlignment="1" quotePrefix="1">
      <alignment horizontal="center"/>
    </xf>
    <xf numFmtId="165" fontId="3" fillId="0" borderId="0" xfId="44" applyNumberFormat="1" applyFont="1" applyAlignment="1">
      <alignment horizontal="left" indent="1"/>
    </xf>
    <xf numFmtId="42" fontId="3" fillId="0" borderId="0" xfId="44" applyNumberFormat="1" applyFont="1" applyFill="1" applyAlignment="1">
      <alignment horizontal="right"/>
    </xf>
    <xf numFmtId="42" fontId="3" fillId="0" borderId="0" xfId="44" applyNumberFormat="1" applyFont="1" applyAlignment="1">
      <alignment/>
    </xf>
    <xf numFmtId="167" fontId="3" fillId="0" borderId="0" xfId="44" applyNumberFormat="1" applyFont="1" applyAlignment="1">
      <alignment/>
    </xf>
    <xf numFmtId="0" fontId="0" fillId="0" borderId="0" xfId="0" applyFont="1" applyFill="1" applyAlignment="1">
      <alignment/>
    </xf>
    <xf numFmtId="166" fontId="3" fillId="0" borderId="0" xfId="42" applyNumberFormat="1" applyFont="1" applyFill="1" applyAlignment="1">
      <alignment horizontal="right" vertical="top"/>
    </xf>
    <xf numFmtId="166" fontId="3" fillId="0" borderId="12" xfId="42" applyNumberFormat="1" applyFont="1" applyFill="1" applyBorder="1" applyAlignment="1" applyProtection="1">
      <alignment/>
      <protection locked="0"/>
    </xf>
    <xf numFmtId="165" fontId="3" fillId="0" borderId="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 horizontal="left"/>
    </xf>
    <xf numFmtId="166" fontId="3" fillId="0" borderId="0" xfId="42" applyNumberFormat="1" applyFont="1" applyFill="1" applyBorder="1" applyAlignment="1" quotePrefix="1">
      <alignment horizontal="right"/>
    </xf>
    <xf numFmtId="0" fontId="3" fillId="0" borderId="10" xfId="0" applyFont="1" applyFill="1" applyBorder="1" applyAlignment="1">
      <alignment/>
    </xf>
    <xf numFmtId="166" fontId="3" fillId="0" borderId="0" xfId="42" applyNumberFormat="1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166" fontId="3" fillId="0" borderId="11" xfId="42" applyNumberFormat="1" applyFont="1" applyFill="1" applyBorder="1" applyAlignment="1">
      <alignment horizontal="left" indent="2"/>
    </xf>
    <xf numFmtId="169" fontId="3" fillId="0" borderId="0" xfId="0" applyNumberFormat="1" applyFont="1" applyFill="1" applyBorder="1" applyAlignment="1">
      <alignment horizontal="left"/>
    </xf>
    <xf numFmtId="42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42" fontId="3" fillId="0" borderId="0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4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6" fontId="3" fillId="0" borderId="11" xfId="42" applyNumberFormat="1" applyFont="1" applyFill="1" applyBorder="1" applyAlignment="1">
      <alignment horizontal="center" vertical="center"/>
    </xf>
    <xf numFmtId="166" fontId="3" fillId="0" borderId="14" xfId="42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3" fillId="0" borderId="15" xfId="42" applyNumberFormat="1" applyFont="1" applyFill="1" applyBorder="1" applyAlignment="1">
      <alignment/>
    </xf>
    <xf numFmtId="43" fontId="3" fillId="0" borderId="0" xfId="42" applyFont="1" applyFill="1" applyAlignment="1">
      <alignment/>
    </xf>
    <xf numFmtId="166" fontId="3" fillId="0" borderId="10" xfId="42" applyNumberFormat="1" applyFont="1" applyFill="1" applyBorder="1" applyAlignment="1">
      <alignment/>
    </xf>
    <xf numFmtId="42" fontId="3" fillId="0" borderId="0" xfId="44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9" fontId="0" fillId="0" borderId="0" xfId="44" applyNumberFormat="1" applyFont="1" applyFill="1" applyAlignment="1">
      <alignment/>
    </xf>
    <xf numFmtId="0" fontId="0" fillId="0" borderId="0" xfId="0" applyFont="1" applyFill="1" applyBorder="1" applyAlignment="1">
      <alignment/>
    </xf>
    <xf numFmtId="165" fontId="3" fillId="0" borderId="0" xfId="44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44" fontId="3" fillId="0" borderId="0" xfId="55" applyNumberFormat="1" applyFont="1" applyFill="1" applyBorder="1">
      <alignment/>
      <protection/>
    </xf>
    <xf numFmtId="44" fontId="3" fillId="0" borderId="0" xfId="0" applyNumberFormat="1" applyFont="1" applyFill="1" applyBorder="1" applyAlignment="1">
      <alignment/>
    </xf>
    <xf numFmtId="169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42" applyNumberFormat="1" applyFont="1" applyBorder="1" applyAlignment="1">
      <alignment/>
    </xf>
    <xf numFmtId="165" fontId="0" fillId="0" borderId="0" xfId="44" applyNumberFormat="1" applyFont="1" applyAlignment="1">
      <alignment/>
    </xf>
    <xf numFmtId="166" fontId="3" fillId="0" borderId="0" xfId="42" applyNumberFormat="1" applyFont="1" applyFill="1" applyBorder="1" applyAlignment="1" applyProtection="1">
      <alignment/>
      <protection locked="0"/>
    </xf>
    <xf numFmtId="170" fontId="0" fillId="0" borderId="0" xfId="58" applyNumberFormat="1" applyFont="1" applyAlignment="1">
      <alignment/>
    </xf>
    <xf numFmtId="10" fontId="3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44" fontId="3" fillId="0" borderId="0" xfId="44" applyFont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43" fontId="0" fillId="0" borderId="0" xfId="42" applyFont="1" applyFill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Alignment="1">
      <alignment horizontal="center"/>
    </xf>
    <xf numFmtId="166" fontId="0" fillId="0" borderId="11" xfId="42" applyNumberFormat="1" applyFont="1" applyBorder="1" applyAlignment="1">
      <alignment horizontal="center"/>
    </xf>
    <xf numFmtId="166" fontId="0" fillId="0" borderId="12" xfId="42" applyNumberFormat="1" applyFont="1" applyBorder="1" applyAlignment="1">
      <alignment/>
    </xf>
    <xf numFmtId="166" fontId="0" fillId="0" borderId="0" xfId="42" applyNumberFormat="1" applyFont="1" applyFill="1" applyBorder="1" applyAlignment="1">
      <alignment horizontal="center"/>
    </xf>
    <xf numFmtId="43" fontId="3" fillId="0" borderId="0" xfId="42" applyFont="1" applyFill="1" applyAlignment="1" applyProtection="1">
      <alignment/>
      <protection locked="0"/>
    </xf>
    <xf numFmtId="173" fontId="3" fillId="0" borderId="0" xfId="42" applyNumberFormat="1" applyFont="1" applyFill="1" applyBorder="1" applyAlignment="1">
      <alignment/>
    </xf>
    <xf numFmtId="170" fontId="0" fillId="0" borderId="16" xfId="58" applyNumberFormat="1" applyFont="1" applyBorder="1" applyAlignment="1">
      <alignment/>
    </xf>
    <xf numFmtId="43" fontId="3" fillId="0" borderId="0" xfId="42" applyFont="1" applyAlignment="1">
      <alignment/>
    </xf>
    <xf numFmtId="166" fontId="3" fillId="0" borderId="0" xfId="42" applyNumberFormat="1" applyFont="1" applyFill="1" applyAlignment="1">
      <alignment horizontal="right"/>
    </xf>
    <xf numFmtId="166" fontId="3" fillId="0" borderId="0" xfId="42" applyNumberFormat="1" applyFont="1" applyFill="1" applyAlignment="1" quotePrefix="1">
      <alignment/>
    </xf>
    <xf numFmtId="166" fontId="0" fillId="0" borderId="0" xfId="0" applyNumberFormat="1" applyFill="1" applyAlignment="1">
      <alignment/>
    </xf>
    <xf numFmtId="166" fontId="0" fillId="0" borderId="0" xfId="42" applyNumberFormat="1" applyFont="1" applyFill="1" applyBorder="1" applyAlignment="1">
      <alignment/>
    </xf>
    <xf numFmtId="44" fontId="3" fillId="0" borderId="0" xfId="44" applyFont="1" applyBorder="1" applyAlignment="1">
      <alignment/>
    </xf>
    <xf numFmtId="44" fontId="3" fillId="0" borderId="0" xfId="44" applyFont="1" applyBorder="1" applyAlignment="1">
      <alignment horizontal="center"/>
    </xf>
    <xf numFmtId="44" fontId="3" fillId="0" borderId="0" xfId="44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66" fontId="0" fillId="0" borderId="0" xfId="42" applyNumberFormat="1" applyFont="1" applyFill="1" applyAlignment="1">
      <alignment horizontal="left"/>
    </xf>
    <xf numFmtId="43" fontId="0" fillId="0" borderId="0" xfId="42" applyFont="1" applyFill="1" applyAlignment="1">
      <alignment/>
    </xf>
    <xf numFmtId="166" fontId="3" fillId="0" borderId="0" xfId="42" applyNumberFormat="1" applyFont="1" applyFill="1" applyAlignment="1">
      <alignment/>
    </xf>
    <xf numFmtId="41" fontId="3" fillId="0" borderId="0" xfId="42" applyNumberFormat="1" applyFont="1" applyFill="1" applyBorder="1" applyAlignment="1">
      <alignment/>
    </xf>
    <xf numFmtId="166" fontId="3" fillId="0" borderId="12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166" fontId="0" fillId="0" borderId="12" xfId="42" applyNumberFormat="1" applyFont="1" applyFill="1" applyBorder="1" applyAlignment="1" applyProtection="1">
      <alignment/>
      <protection locked="0"/>
    </xf>
    <xf numFmtId="166" fontId="6" fillId="0" borderId="0" xfId="42" applyNumberFormat="1" applyFont="1" applyFill="1" applyAlignment="1" applyProtection="1">
      <alignment/>
      <protection locked="0"/>
    </xf>
    <xf numFmtId="166" fontId="3" fillId="0" borderId="0" xfId="42" applyNumberFormat="1" applyFont="1" applyFill="1" applyAlignment="1" applyProtection="1" quotePrefix="1">
      <alignment/>
      <protection locked="0"/>
    </xf>
    <xf numFmtId="172" fontId="0" fillId="0" borderId="16" xfId="0" applyNumberFormat="1" applyFont="1" applyBorder="1" applyAlignment="1">
      <alignment/>
    </xf>
    <xf numFmtId="43" fontId="3" fillId="0" borderId="0" xfId="42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43" fontId="3" fillId="0" borderId="0" xfId="42" applyFont="1" applyBorder="1" applyAlignment="1">
      <alignment/>
    </xf>
    <xf numFmtId="10" fontId="0" fillId="0" borderId="0" xfId="58" applyNumberFormat="1" applyFont="1" applyAlignment="1">
      <alignment/>
    </xf>
    <xf numFmtId="166" fontId="3" fillId="0" borderId="0" xfId="42" applyNumberFormat="1" applyFont="1" applyAlignment="1">
      <alignment horizontal="center"/>
    </xf>
    <xf numFmtId="166" fontId="3" fillId="0" borderId="0" xfId="42" applyNumberFormat="1" applyFont="1" applyBorder="1" applyAlignment="1">
      <alignment horizontal="center" wrapText="1"/>
    </xf>
    <xf numFmtId="166" fontId="3" fillId="0" borderId="11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 vertical="center" wrapText="1"/>
    </xf>
    <xf numFmtId="166" fontId="3" fillId="0" borderId="17" xfId="42" applyNumberFormat="1" applyFont="1" applyBorder="1" applyAlignment="1">
      <alignment horizontal="center"/>
    </xf>
    <xf numFmtId="166" fontId="3" fillId="0" borderId="0" xfId="42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3" fillId="0" borderId="15" xfId="42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0" fillId="0" borderId="0" xfId="42" applyNumberFormat="1" applyFont="1" applyFill="1" applyAlignment="1">
      <alignment/>
    </xf>
    <xf numFmtId="43" fontId="0" fillId="0" borderId="0" xfId="42" applyNumberFormat="1" applyFont="1" applyFill="1" applyBorder="1" applyAlignment="1">
      <alignment/>
    </xf>
    <xf numFmtId="166" fontId="3" fillId="0" borderId="0" xfId="42" applyNumberFormat="1" applyFont="1" applyFill="1" applyAlignment="1" applyProtection="1">
      <alignment horizontal="left" indent="1"/>
      <protection locked="0"/>
    </xf>
    <xf numFmtId="43" fontId="3" fillId="0" borderId="0" xfId="42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169" fontId="0" fillId="0" borderId="0" xfId="44" applyNumberFormat="1" applyFont="1" applyBorder="1" applyAlignment="1">
      <alignment horizontal="right"/>
    </xf>
    <xf numFmtId="169" fontId="0" fillId="0" borderId="0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68" fontId="0" fillId="0" borderId="0" xfId="44" applyNumberFormat="1" applyFont="1" applyFill="1" applyAlignment="1">
      <alignment/>
    </xf>
    <xf numFmtId="168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Fill="1" applyAlignment="1">
      <alignment/>
    </xf>
    <xf numFmtId="44" fontId="0" fillId="0" borderId="16" xfId="44" applyFont="1" applyFill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9" fontId="0" fillId="0" borderId="0" xfId="44" applyNumberFormat="1" applyFont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166" fontId="0" fillId="0" borderId="11" xfId="42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166" fontId="0" fillId="0" borderId="0" xfId="42" applyNumberFormat="1" applyFont="1" applyFill="1" applyBorder="1" applyAlignment="1">
      <alignment horizontal="right"/>
    </xf>
    <xf numFmtId="166" fontId="0" fillId="0" borderId="0" xfId="42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166" fontId="0" fillId="0" borderId="0" xfId="42" applyNumberFormat="1" applyFont="1" applyAlignment="1">
      <alignment horizontal="right"/>
    </xf>
    <xf numFmtId="166" fontId="3" fillId="0" borderId="18" xfId="42" applyNumberFormat="1" applyFont="1" applyBorder="1" applyAlignment="1">
      <alignment horizontal="center"/>
    </xf>
    <xf numFmtId="166" fontId="3" fillId="0" borderId="19" xfId="42" applyNumberFormat="1" applyFont="1" applyBorder="1" applyAlignment="1">
      <alignment horizontal="center"/>
    </xf>
    <xf numFmtId="166" fontId="3" fillId="0" borderId="20" xfId="42" applyNumberFormat="1" applyFont="1" applyBorder="1" applyAlignment="1">
      <alignment horizontal="center"/>
    </xf>
    <xf numFmtId="166" fontId="3" fillId="0" borderId="21" xfId="42" applyNumberFormat="1" applyFont="1" applyBorder="1" applyAlignment="1">
      <alignment horizontal="center"/>
    </xf>
    <xf numFmtId="166" fontId="3" fillId="0" borderId="22" xfId="42" applyNumberFormat="1" applyFont="1" applyBorder="1" applyAlignment="1">
      <alignment/>
    </xf>
    <xf numFmtId="166" fontId="3" fillId="0" borderId="23" xfId="42" applyNumberFormat="1" applyFont="1" applyBorder="1" applyAlignment="1">
      <alignment horizontal="center"/>
    </xf>
    <xf numFmtId="166" fontId="3" fillId="0" borderId="24" xfId="42" applyNumberFormat="1" applyFont="1" applyBorder="1" applyAlignment="1">
      <alignment horizontal="center"/>
    </xf>
    <xf numFmtId="166" fontId="3" fillId="0" borderId="0" xfId="42" applyNumberFormat="1" applyFont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66" fontId="3" fillId="0" borderId="12" xfId="42" applyNumberFormat="1" applyFont="1" applyBorder="1" applyAlignment="1">
      <alignment horizontal="center"/>
    </xf>
    <xf numFmtId="166" fontId="3" fillId="0" borderId="17" xfId="42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6" fontId="0" fillId="0" borderId="17" xfId="42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6" fontId="3" fillId="0" borderId="0" xfId="42" applyNumberFormat="1" applyFont="1" applyBorder="1" applyAlignment="1">
      <alignment horizontal="center" wrapText="1"/>
    </xf>
    <xf numFmtId="166" fontId="3" fillId="0" borderId="11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6" fontId="3" fillId="0" borderId="17" xfId="42" applyNumberFormat="1" applyFont="1" applyBorder="1" applyAlignment="1">
      <alignment horizontal="center"/>
    </xf>
    <xf numFmtId="166" fontId="3" fillId="0" borderId="0" xfId="42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166" fontId="3" fillId="0" borderId="12" xfId="4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center"/>
    </xf>
    <xf numFmtId="166" fontId="3" fillId="0" borderId="17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3" fillId="0" borderId="25" xfId="42" applyNumberFormat="1" applyFont="1" applyFill="1" applyBorder="1" applyAlignment="1">
      <alignment horizontal="center" vertical="center" wrapText="1"/>
    </xf>
    <xf numFmtId="166" fontId="3" fillId="0" borderId="0" xfId="42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166" fontId="3" fillId="0" borderId="25" xfId="42" applyNumberFormat="1" applyFont="1" applyBorder="1" applyAlignment="1">
      <alignment horizontal="center" vertical="center" wrapText="1"/>
    </xf>
    <xf numFmtId="166" fontId="3" fillId="0" borderId="15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66" fontId="3" fillId="0" borderId="25" xfId="42" applyNumberFormat="1" applyFont="1" applyFill="1" applyBorder="1" applyAlignment="1">
      <alignment horizontal="center" vertical="center"/>
    </xf>
    <xf numFmtId="166" fontId="3" fillId="0" borderId="12" xfId="42" applyNumberFormat="1" applyFont="1" applyFill="1" applyBorder="1" applyAlignment="1">
      <alignment horizontal="center" vertical="center"/>
    </xf>
    <xf numFmtId="166" fontId="3" fillId="0" borderId="13" xfId="42" applyNumberFormat="1" applyFont="1" applyFill="1" applyBorder="1" applyAlignment="1">
      <alignment horizontal="center"/>
    </xf>
    <xf numFmtId="166" fontId="3" fillId="0" borderId="25" xfId="42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166" fontId="3" fillId="0" borderId="13" xfId="42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66" fontId="3" fillId="0" borderId="17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6" fontId="3" fillId="0" borderId="27" xfId="42" applyNumberFormat="1" applyFont="1" applyBorder="1" applyAlignment="1">
      <alignment horizontal="center"/>
    </xf>
    <xf numFmtId="166" fontId="3" fillId="0" borderId="15" xfId="42" applyNumberFormat="1" applyFont="1" applyBorder="1" applyAlignment="1">
      <alignment horizontal="center"/>
    </xf>
    <xf numFmtId="166" fontId="3" fillId="0" borderId="28" xfId="42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FR FY 2001_9-30-0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Current Expense Fund Expenditures</a:t>
            </a:r>
          </a:p>
        </c:rich>
      </c:tx>
      <c:layout>
        <c:manualLayout>
          <c:xMode val="factor"/>
          <c:yMode val="factor"/>
          <c:x val="0.002"/>
          <c:y val="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32575"/>
          <c:w val="0.394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expbyobj!$A$45:$A$50</c:f>
              <c:strCache/>
            </c:strRef>
          </c:cat>
          <c:val>
            <c:numRef>
              <c:f>expbyobj!$B$45:$B$50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8115"/>
          <c:w val="0.8067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Current Expense Fund Expenditures</a:t>
            </a:r>
          </a:p>
        </c:rich>
      </c:tx>
      <c:layout>
        <c:manualLayout>
          <c:xMode val="factor"/>
          <c:yMode val="factor"/>
          <c:x val="-0.002"/>
          <c:y val="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"/>
          <c:y val="0.3255"/>
          <c:w val="0.39425"/>
          <c:h val="0.30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expbyobj!$A$45:$A$50</c:f>
              <c:strCache/>
            </c:strRef>
          </c:cat>
          <c:val>
            <c:numRef>
              <c:f>expbyobj!$B$45:$B$50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"/>
          <c:y val="0.813"/>
          <c:w val="0.806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Current Expense Fund Expenditures</a:t>
            </a:r>
          </a:p>
        </c:rich>
      </c:tx>
      <c:layout>
        <c:manualLayout>
          <c:xMode val="factor"/>
          <c:yMode val="factor"/>
          <c:x val="-0.002"/>
          <c:y val="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"/>
          <c:y val="0.3255"/>
          <c:w val="0.39425"/>
          <c:h val="0.30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expbyobj!$A$45:$A$50</c:f>
              <c:strCache/>
            </c:strRef>
          </c:cat>
          <c:val>
            <c:numRef>
              <c:f>expbyobj!$B$45:$B$50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"/>
          <c:y val="0.813"/>
          <c:w val="0.806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52</xdr:row>
      <xdr:rowOff>47625</xdr:rowOff>
    </xdr:from>
    <xdr:to>
      <xdr:col>9</xdr:col>
      <xdr:colOff>809625</xdr:colOff>
      <xdr:row>68</xdr:row>
      <xdr:rowOff>19050</xdr:rowOff>
    </xdr:to>
    <xdr:graphicFrame>
      <xdr:nvGraphicFramePr>
        <xdr:cNvPr id="1" name="Chart 4"/>
        <xdr:cNvGraphicFramePr/>
      </xdr:nvGraphicFramePr>
      <xdr:xfrm>
        <a:off x="2505075" y="8505825"/>
        <a:ext cx="49625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52</xdr:row>
      <xdr:rowOff>28575</xdr:rowOff>
    </xdr:from>
    <xdr:to>
      <xdr:col>9</xdr:col>
      <xdr:colOff>809625</xdr:colOff>
      <xdr:row>68</xdr:row>
      <xdr:rowOff>19050</xdr:rowOff>
    </xdr:to>
    <xdr:graphicFrame>
      <xdr:nvGraphicFramePr>
        <xdr:cNvPr id="2" name="Chart 4"/>
        <xdr:cNvGraphicFramePr/>
      </xdr:nvGraphicFramePr>
      <xdr:xfrm>
        <a:off x="2466975" y="8486775"/>
        <a:ext cx="50006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104775</xdr:colOff>
      <xdr:row>53</xdr:row>
      <xdr:rowOff>19050</xdr:rowOff>
    </xdr:from>
    <xdr:to>
      <xdr:col>9</xdr:col>
      <xdr:colOff>962025</xdr:colOff>
      <xdr:row>69</xdr:row>
      <xdr:rowOff>9525</xdr:rowOff>
    </xdr:to>
    <xdr:graphicFrame>
      <xdr:nvGraphicFramePr>
        <xdr:cNvPr id="3" name="Chart 4"/>
        <xdr:cNvGraphicFramePr/>
      </xdr:nvGraphicFramePr>
      <xdr:xfrm>
        <a:off x="2619375" y="8639175"/>
        <a:ext cx="50006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15.140625" style="192" customWidth="1"/>
    <col min="2" max="2" width="16.140625" style="192" customWidth="1"/>
    <col min="3" max="3" width="17.421875" style="192" customWidth="1"/>
    <col min="4" max="4" width="13.00390625" style="192" customWidth="1"/>
    <col min="5" max="5" width="13.7109375" style="192" customWidth="1"/>
    <col min="6" max="6" width="14.8515625" style="192" customWidth="1"/>
    <col min="7" max="7" width="16.7109375" style="192" customWidth="1"/>
    <col min="8" max="8" width="12.28125" style="192" customWidth="1"/>
    <col min="9" max="9" width="12.7109375" style="192" customWidth="1"/>
    <col min="10" max="11" width="13.28125" style="192" customWidth="1"/>
    <col min="12" max="12" width="2.57421875" style="192" customWidth="1"/>
    <col min="13" max="13" width="14.8515625" style="192" customWidth="1"/>
    <col min="14" max="14" width="13.00390625" style="192" customWidth="1"/>
    <col min="15" max="15" width="14.57421875" style="192" customWidth="1"/>
    <col min="16" max="16" width="12.28125" style="192" customWidth="1"/>
    <col min="17" max="17" width="12.57421875" style="192" customWidth="1"/>
    <col min="18" max="18" width="14.00390625" style="192" customWidth="1"/>
    <col min="19" max="19" width="15.00390625" style="192" customWidth="1"/>
    <col min="20" max="20" width="13.421875" style="192" bestFit="1" customWidth="1"/>
    <col min="21" max="21" width="13.140625" style="192" customWidth="1"/>
    <col min="22" max="22" width="13.421875" style="192" bestFit="1" customWidth="1"/>
    <col min="23" max="23" width="16.421875" style="18" customWidth="1"/>
    <col min="24" max="16384" width="9.140625" style="7" customWidth="1"/>
  </cols>
  <sheetData>
    <row r="1" spans="1:23" ht="12.75">
      <c r="A1" s="279" t="s">
        <v>131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8"/>
      <c r="M1" s="279" t="s">
        <v>144</v>
      </c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1:22" ht="12.75">
      <c r="A2" s="18"/>
      <c r="B2" s="10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3" ht="12.75">
      <c r="A3" s="279" t="s">
        <v>276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19"/>
      <c r="M3" s="279" t="s">
        <v>276</v>
      </c>
      <c r="N3" s="279"/>
      <c r="O3" s="279"/>
      <c r="P3" s="279"/>
      <c r="Q3" s="279"/>
      <c r="R3" s="279"/>
      <c r="S3" s="279"/>
      <c r="T3" s="279"/>
      <c r="U3" s="279"/>
      <c r="V3" s="279"/>
      <c r="W3" s="279"/>
    </row>
    <row r="4" spans="1:23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3.5" thickTop="1">
      <c r="A5" s="19"/>
      <c r="B5" s="19"/>
      <c r="C5" s="19"/>
      <c r="D5" s="19"/>
      <c r="E5" s="19"/>
      <c r="F5" s="19"/>
      <c r="G5" s="19"/>
      <c r="H5" s="19"/>
      <c r="I5" s="19"/>
      <c r="J5" s="230"/>
      <c r="K5" s="230"/>
      <c r="L5" s="230"/>
      <c r="M5" s="19"/>
      <c r="N5" s="230"/>
      <c r="O5" s="230"/>
      <c r="P5" s="230"/>
      <c r="Q5" s="230"/>
      <c r="R5" s="284" t="s">
        <v>205</v>
      </c>
      <c r="S5" s="284" t="s">
        <v>206</v>
      </c>
      <c r="T5" s="286" t="s">
        <v>126</v>
      </c>
      <c r="U5" s="287"/>
      <c r="V5" s="287"/>
      <c r="W5" s="280" t="s">
        <v>250</v>
      </c>
    </row>
    <row r="6" spans="1:23" s="8" customFormat="1" ht="12.75">
      <c r="A6" s="21"/>
      <c r="B6" s="227"/>
      <c r="C6" s="227"/>
      <c r="D6" s="283" t="s">
        <v>129</v>
      </c>
      <c r="E6" s="283"/>
      <c r="F6" s="283"/>
      <c r="G6" s="283"/>
      <c r="H6" s="283"/>
      <c r="I6" s="283"/>
      <c r="J6" s="283"/>
      <c r="K6" s="283"/>
      <c r="L6" s="230"/>
      <c r="M6" s="21"/>
      <c r="N6" s="283" t="s">
        <v>128</v>
      </c>
      <c r="O6" s="283"/>
      <c r="P6" s="283"/>
      <c r="Q6" s="283"/>
      <c r="R6" s="285"/>
      <c r="S6" s="285"/>
      <c r="T6" s="288"/>
      <c r="U6" s="288"/>
      <c r="V6" s="288"/>
      <c r="W6" s="281"/>
    </row>
    <row r="7" spans="1:23" s="8" customFormat="1" ht="12.75">
      <c r="A7" s="22" t="s">
        <v>37</v>
      </c>
      <c r="B7" s="230" t="s">
        <v>122</v>
      </c>
      <c r="C7" s="230" t="s">
        <v>123</v>
      </c>
      <c r="D7" s="227"/>
      <c r="E7" s="227"/>
      <c r="F7" s="227"/>
      <c r="G7" s="230"/>
      <c r="H7" s="230" t="s">
        <v>64</v>
      </c>
      <c r="I7" s="230"/>
      <c r="J7" s="230" t="s">
        <v>64</v>
      </c>
      <c r="K7" s="230"/>
      <c r="L7" s="230"/>
      <c r="M7" s="21" t="s">
        <v>37</v>
      </c>
      <c r="N7" s="230"/>
      <c r="O7" s="230"/>
      <c r="P7" s="230"/>
      <c r="Q7" s="230" t="s">
        <v>127</v>
      </c>
      <c r="R7" s="285"/>
      <c r="S7" s="285"/>
      <c r="T7" s="288"/>
      <c r="U7" s="288"/>
      <c r="V7" s="288"/>
      <c r="W7" s="281"/>
    </row>
    <row r="8" spans="1:23" s="8" customFormat="1" ht="12.75">
      <c r="A8" s="22" t="s">
        <v>38</v>
      </c>
      <c r="B8" s="230" t="s">
        <v>207</v>
      </c>
      <c r="C8" s="230" t="s">
        <v>124</v>
      </c>
      <c r="D8" s="230"/>
      <c r="E8" s="230" t="s">
        <v>125</v>
      </c>
      <c r="F8" s="230"/>
      <c r="G8" s="230" t="s">
        <v>63</v>
      </c>
      <c r="H8" s="230" t="s">
        <v>65</v>
      </c>
      <c r="I8" s="230" t="s">
        <v>66</v>
      </c>
      <c r="J8" s="230" t="s">
        <v>110</v>
      </c>
      <c r="K8" s="230" t="s">
        <v>76</v>
      </c>
      <c r="L8" s="230"/>
      <c r="M8" s="21" t="s">
        <v>38</v>
      </c>
      <c r="N8" s="230" t="s">
        <v>78</v>
      </c>
      <c r="O8" s="230" t="s">
        <v>84</v>
      </c>
      <c r="P8" s="230" t="s">
        <v>86</v>
      </c>
      <c r="Q8" s="230" t="s">
        <v>116</v>
      </c>
      <c r="R8" s="285"/>
      <c r="S8" s="285"/>
      <c r="T8" s="289"/>
      <c r="U8" s="289"/>
      <c r="V8" s="289"/>
      <c r="W8" s="281"/>
    </row>
    <row r="9" spans="1:23" s="8" customFormat="1" ht="13.5" thickBot="1">
      <c r="A9" s="23" t="s">
        <v>39</v>
      </c>
      <c r="B9" s="229" t="s">
        <v>195</v>
      </c>
      <c r="C9" s="229" t="s">
        <v>108</v>
      </c>
      <c r="D9" s="229" t="s">
        <v>12</v>
      </c>
      <c r="E9" s="229" t="s">
        <v>12</v>
      </c>
      <c r="F9" s="77" t="s">
        <v>109</v>
      </c>
      <c r="G9" s="229" t="s">
        <v>38</v>
      </c>
      <c r="H9" s="229" t="s">
        <v>4</v>
      </c>
      <c r="I9" s="229" t="s">
        <v>4</v>
      </c>
      <c r="J9" s="229" t="s">
        <v>111</v>
      </c>
      <c r="K9" s="229" t="s">
        <v>77</v>
      </c>
      <c r="L9" s="230"/>
      <c r="M9" s="24" t="s">
        <v>39</v>
      </c>
      <c r="N9" s="229" t="s">
        <v>77</v>
      </c>
      <c r="O9" s="229" t="s">
        <v>8</v>
      </c>
      <c r="P9" s="229" t="s">
        <v>4</v>
      </c>
      <c r="Q9" s="229" t="s">
        <v>115</v>
      </c>
      <c r="R9" s="282"/>
      <c r="S9" s="282"/>
      <c r="T9" s="229" t="s">
        <v>104</v>
      </c>
      <c r="U9" s="229" t="s">
        <v>99</v>
      </c>
      <c r="V9" s="229" t="s">
        <v>7</v>
      </c>
      <c r="W9" s="282"/>
    </row>
    <row r="10" spans="1:23" s="12" customFormat="1" ht="12.75">
      <c r="A10" s="21" t="s">
        <v>13</v>
      </c>
      <c r="B10" s="96">
        <f>SUM(B12:B39)</f>
        <v>13196339503.949999</v>
      </c>
      <c r="C10" s="96">
        <f>SUM(C12:C39)</f>
        <v>11700842165.589998</v>
      </c>
      <c r="D10" s="96">
        <f>SUM(D12:D39)</f>
        <v>314694119.15999985</v>
      </c>
      <c r="E10" s="96">
        <f aca="true" t="shared" si="0" ref="E10:K10">SUM(E12:E39)</f>
        <v>740956985.3700001</v>
      </c>
      <c r="F10" s="96">
        <f t="shared" si="0"/>
        <v>4533457999.99</v>
      </c>
      <c r="G10" s="96">
        <f t="shared" si="0"/>
        <v>1482857107.3200002</v>
      </c>
      <c r="H10" s="96">
        <f t="shared" si="0"/>
        <v>72352799.07999998</v>
      </c>
      <c r="I10" s="96">
        <f t="shared" si="0"/>
        <v>68635293.83</v>
      </c>
      <c r="J10" s="96">
        <f t="shared" si="0"/>
        <v>550356793.72</v>
      </c>
      <c r="K10" s="96">
        <f t="shared" si="0"/>
        <v>715353412.14</v>
      </c>
      <c r="L10" s="96"/>
      <c r="M10" s="30" t="s">
        <v>13</v>
      </c>
      <c r="N10" s="96">
        <f aca="true" t="shared" si="1" ref="N10:W10">SUM(N12:N39)</f>
        <v>217819789.79999998</v>
      </c>
      <c r="O10" s="96">
        <f t="shared" si="1"/>
        <v>2956368184.98</v>
      </c>
      <c r="P10" s="96">
        <f t="shared" si="1"/>
        <v>15679432.320000002</v>
      </c>
      <c r="Q10" s="96">
        <f t="shared" si="1"/>
        <v>32310247.88</v>
      </c>
      <c r="R10" s="96">
        <f t="shared" si="1"/>
        <v>313491815.92</v>
      </c>
      <c r="S10" s="96">
        <f t="shared" si="1"/>
        <v>904588289.8100001</v>
      </c>
      <c r="T10" s="96">
        <f t="shared" si="1"/>
        <v>168028800.63</v>
      </c>
      <c r="U10" s="96">
        <f t="shared" si="1"/>
        <v>262344356.93</v>
      </c>
      <c r="V10" s="96">
        <f t="shared" si="1"/>
        <v>109388432</v>
      </c>
      <c r="W10" s="96">
        <f t="shared" si="1"/>
        <v>150123904.78999996</v>
      </c>
    </row>
    <row r="11" spans="1:22" ht="12.75">
      <c r="A11" s="21"/>
      <c r="B11" s="21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21"/>
      <c r="N11" s="18"/>
      <c r="O11" s="18"/>
      <c r="P11" s="18"/>
      <c r="Q11" s="18"/>
      <c r="R11" s="18"/>
      <c r="S11" s="18"/>
      <c r="T11" s="18"/>
      <c r="U11" s="18"/>
      <c r="V11" s="18"/>
    </row>
    <row r="12" spans="1:23" ht="12.75">
      <c r="A12" s="21" t="s">
        <v>14</v>
      </c>
      <c r="B12" s="21">
        <f aca="true" t="shared" si="2" ref="B12:B39">+C12+R12+S12+T12+V12</f>
        <v>137736880.41</v>
      </c>
      <c r="C12" s="21">
        <f>SUM(D12:Q12)</f>
        <v>126640879.97999999</v>
      </c>
      <c r="D12" s="19">
        <f>Admin!B11</f>
        <v>2067930.05</v>
      </c>
      <c r="E12" s="19">
        <f>MidLev!B10</f>
        <v>7525081.510000002</v>
      </c>
      <c r="F12" s="52">
        <f>Inst!B12</f>
        <v>50630484.08</v>
      </c>
      <c r="G12" s="19">
        <f>'sp ed'!B11</f>
        <v>17972449.139999997</v>
      </c>
      <c r="H12" s="19">
        <f>ppshs!B12</f>
        <v>794363.9099999999</v>
      </c>
      <c r="I12" s="19">
        <f>ppshs!K12</f>
        <v>660005.6899999998</v>
      </c>
      <c r="J12" s="19">
        <f>trans!B11</f>
        <v>6210414.49</v>
      </c>
      <c r="K12" s="19">
        <f>opmp!B11</f>
        <v>8711346.78</v>
      </c>
      <c r="L12" s="19"/>
      <c r="M12" s="21" t="s">
        <v>14</v>
      </c>
      <c r="N12" s="18">
        <f>opmp!L11</f>
        <v>1831120.3299999998</v>
      </c>
      <c r="O12" s="18">
        <f>fixchg!B12</f>
        <v>30085992.68</v>
      </c>
      <c r="P12" s="18">
        <f>comserv!B11</f>
        <v>0</v>
      </c>
      <c r="Q12" s="44">
        <f>CapOut!B11</f>
        <v>151691.32</v>
      </c>
      <c r="R12" s="19">
        <f>'Food 1'!B11</f>
        <v>5352160.680000001</v>
      </c>
      <c r="S12" s="18">
        <f>const!B11</f>
        <v>5229921.75</v>
      </c>
      <c r="T12" s="18">
        <f>debt!J11</f>
        <v>513918</v>
      </c>
      <c r="U12" s="18">
        <f>debt!F11</f>
        <v>1353898</v>
      </c>
      <c r="V12" s="18">
        <f>debt!C11</f>
        <v>0</v>
      </c>
      <c r="W12" s="203">
        <v>2867118.42</v>
      </c>
    </row>
    <row r="13" spans="1:23" ht="12.75">
      <c r="A13" s="21" t="s">
        <v>15</v>
      </c>
      <c r="B13" s="21">
        <f t="shared" si="2"/>
        <v>1130954385.8799999</v>
      </c>
      <c r="C13" s="21">
        <f>SUM(D13:Q13)</f>
        <v>969670939.8799999</v>
      </c>
      <c r="D13" s="19">
        <f>Admin!B12</f>
        <v>26924072.22</v>
      </c>
      <c r="E13" s="19">
        <f>MidLev!B11</f>
        <v>59307642.629999995</v>
      </c>
      <c r="F13" s="19">
        <f>Inst!B13</f>
        <v>394892522.79999995</v>
      </c>
      <c r="G13" s="19">
        <f>'sp ed'!B12</f>
        <v>119179614.27000001</v>
      </c>
      <c r="H13" s="19">
        <f>ppshs!B13</f>
        <v>5597064.049999999</v>
      </c>
      <c r="I13" s="19">
        <f>ppshs!K13</f>
        <v>0</v>
      </c>
      <c r="J13" s="19">
        <f>trans!B12</f>
        <v>43969791.12999999</v>
      </c>
      <c r="K13" s="19">
        <f>opmp!B12</f>
        <v>62511600.16</v>
      </c>
      <c r="L13" s="19"/>
      <c r="M13" s="21" t="s">
        <v>15</v>
      </c>
      <c r="N13" s="18">
        <f>opmp!L12</f>
        <v>12395643.68</v>
      </c>
      <c r="O13" s="18">
        <f>fixchg!B13</f>
        <v>241522361.51999998</v>
      </c>
      <c r="P13" s="18">
        <f>comserv!B12</f>
        <v>99776.70999999999</v>
      </c>
      <c r="Q13" s="18">
        <f>CapOut!B12</f>
        <v>3270850.71</v>
      </c>
      <c r="R13" s="19">
        <f>'Food 1'!B12</f>
        <v>22345848</v>
      </c>
      <c r="S13" s="18">
        <f>const!B12</f>
        <v>121783367</v>
      </c>
      <c r="T13" s="18">
        <f>debt!J12</f>
        <v>17154231</v>
      </c>
      <c r="U13" s="18">
        <f>debt!E12</f>
        <v>23777497</v>
      </c>
      <c r="V13" s="18">
        <f>debt!C12</f>
        <v>0</v>
      </c>
      <c r="W13" s="204">
        <v>14413917</v>
      </c>
    </row>
    <row r="14" spans="1:23" ht="12.75">
      <c r="A14" s="19" t="s">
        <v>16</v>
      </c>
      <c r="B14" s="21">
        <f t="shared" si="2"/>
        <v>1444665196.5799997</v>
      </c>
      <c r="C14" s="21">
        <f>SUM(D14:Q14)</f>
        <v>1333091057.6399996</v>
      </c>
      <c r="D14" s="19">
        <f>Admin!B13</f>
        <v>64143905.39</v>
      </c>
      <c r="E14" s="19">
        <f>MidLev!B12</f>
        <v>92051484.71000002</v>
      </c>
      <c r="F14" s="19">
        <f>Inst!B14</f>
        <v>489229938.7199998</v>
      </c>
      <c r="G14" s="19">
        <f>'sp ed'!B13</f>
        <v>226208013.18</v>
      </c>
      <c r="H14" s="19">
        <f>ppshs!B14</f>
        <v>14531243.980000002</v>
      </c>
      <c r="I14" s="19">
        <f>ppshs!K14</f>
        <v>9663212.55</v>
      </c>
      <c r="J14" s="19">
        <f>trans!B13</f>
        <v>39664361.60999999</v>
      </c>
      <c r="K14" s="19">
        <f>opmp!B13</f>
        <v>74755196.50000001</v>
      </c>
      <c r="L14" s="19"/>
      <c r="M14" s="19" t="s">
        <v>16</v>
      </c>
      <c r="N14" s="18">
        <f>opmp!L13</f>
        <v>21089310.24</v>
      </c>
      <c r="O14" s="18">
        <f>fixchg!B14</f>
        <v>298490303</v>
      </c>
      <c r="P14" s="18">
        <f>comserv!B13</f>
        <v>151396.68</v>
      </c>
      <c r="Q14" s="18">
        <f>CapOut!B13</f>
        <v>3112691.08</v>
      </c>
      <c r="R14" s="19">
        <f>'Food 1'!B13</f>
        <v>33362353.209999997</v>
      </c>
      <c r="S14" s="18">
        <f>const!B13</f>
        <v>75460160.72</v>
      </c>
      <c r="T14" s="18">
        <f>debt!J13</f>
        <v>2751625.01</v>
      </c>
      <c r="U14" s="18">
        <f>debt!E13</f>
        <v>5350000</v>
      </c>
      <c r="V14" s="18">
        <f>debt!C13</f>
        <v>0</v>
      </c>
      <c r="W14" s="44">
        <v>5389585.66</v>
      </c>
    </row>
    <row r="15" spans="1:23" ht="12.75">
      <c r="A15" s="19" t="s">
        <v>17</v>
      </c>
      <c r="B15" s="21">
        <f t="shared" si="2"/>
        <v>1520186636.1500003</v>
      </c>
      <c r="C15" s="21">
        <f>SUM(D15:Q15)</f>
        <v>1372154165.1500003</v>
      </c>
      <c r="D15" s="19">
        <f>Admin!B14</f>
        <v>42583349.74</v>
      </c>
      <c r="E15" s="19">
        <f>MidLev!B13</f>
        <v>85416858.23</v>
      </c>
      <c r="F15" s="19">
        <f>Inst!B15</f>
        <v>506242524.07000005</v>
      </c>
      <c r="G15" s="19">
        <f>'sp ed'!B14</f>
        <v>183103834.33</v>
      </c>
      <c r="H15" s="19">
        <f>ppshs!B15</f>
        <v>9118337.94</v>
      </c>
      <c r="I15" s="19">
        <f>ppshs!K15</f>
        <v>14131188.45</v>
      </c>
      <c r="J15" s="19">
        <f>trans!B14</f>
        <v>56427244.62</v>
      </c>
      <c r="K15" s="19">
        <f>opmp!B14</f>
        <v>86778179.67</v>
      </c>
      <c r="L15" s="19"/>
      <c r="M15" s="19" t="s">
        <v>17</v>
      </c>
      <c r="N15" s="18">
        <f>opmp!L14</f>
        <v>29054316</v>
      </c>
      <c r="O15" s="18">
        <f>fixchg!B15</f>
        <v>355712191.44000006</v>
      </c>
      <c r="P15" s="18">
        <f>comserv!B14</f>
        <v>30711.66</v>
      </c>
      <c r="Q15" s="18">
        <f>CapOut!B14</f>
        <v>3555429</v>
      </c>
      <c r="R15" s="19">
        <f>'Food 1'!B14</f>
        <v>36697811</v>
      </c>
      <c r="S15" s="18">
        <f>const!B14</f>
        <v>98233641</v>
      </c>
      <c r="T15" s="18">
        <f>debt!J14</f>
        <v>13101019</v>
      </c>
      <c r="U15" s="18">
        <f>debt!E14</f>
        <v>18327000</v>
      </c>
      <c r="V15" s="18">
        <f>debt!C14</f>
        <v>0</v>
      </c>
      <c r="W15" s="44">
        <v>16360271</v>
      </c>
    </row>
    <row r="16" spans="1:23" ht="12.75">
      <c r="A16" s="19" t="s">
        <v>18</v>
      </c>
      <c r="B16" s="21">
        <f t="shared" si="2"/>
        <v>248228144.88</v>
      </c>
      <c r="C16" s="21">
        <f>SUM(D16:Q16)</f>
        <v>219063087.54</v>
      </c>
      <c r="D16" s="19">
        <f>Admin!B15</f>
        <v>6272189.850000001</v>
      </c>
      <c r="E16" s="19">
        <f>MidLev!B14</f>
        <v>11694326.96</v>
      </c>
      <c r="F16" s="19">
        <f>Inst!B16</f>
        <v>89657800.13000001</v>
      </c>
      <c r="G16" s="19">
        <f>'sp ed'!B15</f>
        <v>25689551.250000004</v>
      </c>
      <c r="H16" s="19">
        <f>ppshs!B16</f>
        <v>1130574.52</v>
      </c>
      <c r="I16" s="19">
        <f>ppshs!K16</f>
        <v>1290145.93</v>
      </c>
      <c r="J16" s="19">
        <f>trans!B15</f>
        <v>12669589.360000001</v>
      </c>
      <c r="K16" s="19">
        <f>opmp!B15</f>
        <v>16666455.33</v>
      </c>
      <c r="L16" s="18"/>
      <c r="M16" s="19" t="s">
        <v>18</v>
      </c>
      <c r="N16" s="18">
        <f>opmp!L15</f>
        <v>3194723.7</v>
      </c>
      <c r="O16" s="18">
        <f>fixchg!B16</f>
        <v>49490376.89</v>
      </c>
      <c r="P16" s="18">
        <f>comserv!B15</f>
        <v>784766.6400000001</v>
      </c>
      <c r="Q16" s="18">
        <f>CapOut!B15</f>
        <v>522586.98</v>
      </c>
      <c r="R16" s="19">
        <f>'Food 1'!B15</f>
        <v>5508285.82</v>
      </c>
      <c r="S16" s="18">
        <f>const!B15</f>
        <v>22021025.52</v>
      </c>
      <c r="T16" s="18">
        <f>debt!J15</f>
        <v>1635746</v>
      </c>
      <c r="U16" s="18">
        <f>debt!E15</f>
        <v>4318231</v>
      </c>
      <c r="V16" s="18">
        <f>debt!C15</f>
        <v>0</v>
      </c>
      <c r="W16" s="44">
        <v>5606565</v>
      </c>
    </row>
    <row r="17" spans="1:23" ht="12.75">
      <c r="A17" s="19"/>
      <c r="B17" s="21"/>
      <c r="C17" s="21"/>
      <c r="D17" s="19"/>
      <c r="E17" s="19"/>
      <c r="F17" s="19"/>
      <c r="G17" s="19"/>
      <c r="H17" s="19"/>
      <c r="I17" s="19"/>
      <c r="J17" s="19"/>
      <c r="K17" s="19"/>
      <c r="L17" s="18"/>
      <c r="M17" s="19"/>
      <c r="N17" s="18"/>
      <c r="O17" s="18"/>
      <c r="P17" s="18"/>
      <c r="Q17" s="18"/>
      <c r="R17" s="19"/>
      <c r="S17" s="18"/>
      <c r="T17" s="18"/>
      <c r="U17" s="18"/>
      <c r="V17" s="18"/>
      <c r="W17" s="44"/>
    </row>
    <row r="18" spans="1:23" ht="12.75">
      <c r="A18" s="19" t="s">
        <v>19</v>
      </c>
      <c r="B18" s="21">
        <f t="shared" si="2"/>
        <v>74916294.45</v>
      </c>
      <c r="C18" s="21">
        <f>SUM(D18:Q18)</f>
        <v>64812595.28000001</v>
      </c>
      <c r="D18" s="19">
        <f>Admin!B17</f>
        <v>1533217.96</v>
      </c>
      <c r="E18" s="19">
        <f>MidLev!B16</f>
        <v>4121669.07</v>
      </c>
      <c r="F18" s="19">
        <f>Inst!B18</f>
        <v>27654117.680000003</v>
      </c>
      <c r="G18" s="19">
        <f>'sp ed'!B17</f>
        <v>6059139.4</v>
      </c>
      <c r="H18" s="19">
        <f>ppshs!B18</f>
        <v>595157.87</v>
      </c>
      <c r="I18" s="19">
        <f>ppshs!K18</f>
        <v>568548.97</v>
      </c>
      <c r="J18" s="19">
        <f>trans!B17</f>
        <v>3822706.85</v>
      </c>
      <c r="K18" s="19">
        <f>opmp!B17</f>
        <v>3581617.77</v>
      </c>
      <c r="L18" s="18"/>
      <c r="M18" s="19" t="s">
        <v>19</v>
      </c>
      <c r="N18" s="18">
        <f>opmp!L17</f>
        <v>833107.4100000001</v>
      </c>
      <c r="O18" s="18">
        <f>fixchg!B18</f>
        <v>15711479.490000002</v>
      </c>
      <c r="P18" s="18">
        <f>comserv!B17</f>
        <v>0</v>
      </c>
      <c r="Q18" s="18">
        <f>CapOut!B17</f>
        <v>331832.80999999994</v>
      </c>
      <c r="R18" s="19">
        <f>'Food 1'!B17</f>
        <v>2220993.5</v>
      </c>
      <c r="S18" s="18">
        <f>const!B17</f>
        <v>7092551.279999999</v>
      </c>
      <c r="T18" s="18">
        <f>debt!K17</f>
        <v>790154.39</v>
      </c>
      <c r="U18" s="18">
        <f>debt!E17</f>
        <v>1137100.5</v>
      </c>
      <c r="V18" s="18">
        <f>debt!C17</f>
        <v>0</v>
      </c>
      <c r="W18" s="44">
        <v>976350</v>
      </c>
    </row>
    <row r="19" spans="1:23" ht="12.75">
      <c r="A19" s="19" t="s">
        <v>20</v>
      </c>
      <c r="B19" s="21">
        <f t="shared" si="2"/>
        <v>359927178.12</v>
      </c>
      <c r="C19" s="21">
        <f>SUM(D19:Q19)</f>
        <v>342357239.35999995</v>
      </c>
      <c r="D19" s="19">
        <f>Admin!B18</f>
        <v>5112301.04</v>
      </c>
      <c r="E19" s="19">
        <f>MidLev!B17</f>
        <v>23280386.240000002</v>
      </c>
      <c r="F19" s="19">
        <f>Inst!B19</f>
        <v>133124700.19999999</v>
      </c>
      <c r="G19" s="19">
        <f>'sp ed'!B18</f>
        <v>37526013.04</v>
      </c>
      <c r="H19" s="19">
        <f>ppshs!B19</f>
        <v>1303944.0699999998</v>
      </c>
      <c r="I19" s="19">
        <f>ppshs!K19</f>
        <v>3079489.27</v>
      </c>
      <c r="J19" s="19">
        <f>trans!B18</f>
        <v>20307517.650000002</v>
      </c>
      <c r="K19" s="19">
        <f>opmp!B18</f>
        <v>25315872.970000003</v>
      </c>
      <c r="L19" s="18"/>
      <c r="M19" s="19" t="s">
        <v>20</v>
      </c>
      <c r="N19" s="18">
        <f>opmp!L18</f>
        <v>6882824.300000001</v>
      </c>
      <c r="O19" s="18">
        <f>fixchg!B19</f>
        <v>85354856.34</v>
      </c>
      <c r="P19" s="18">
        <f>comserv!B18</f>
        <v>282654.52999999997</v>
      </c>
      <c r="Q19" s="18">
        <f>CapOut!B18</f>
        <v>786679.71</v>
      </c>
      <c r="R19" s="19">
        <f>'Food 1'!B18</f>
        <v>6351562.35</v>
      </c>
      <c r="S19" s="18">
        <f>const!B18</f>
        <v>6340276.54</v>
      </c>
      <c r="T19" s="18">
        <f>debt!J18</f>
        <v>4878099.87</v>
      </c>
      <c r="U19" s="18">
        <f>debt!E18</f>
        <v>6808245.62</v>
      </c>
      <c r="V19" s="18">
        <f>debt!C18</f>
        <v>0</v>
      </c>
      <c r="W19" s="44">
        <v>5222519.98</v>
      </c>
    </row>
    <row r="20" spans="1:23" ht="12.75">
      <c r="A20" s="19" t="s">
        <v>21</v>
      </c>
      <c r="B20" s="51">
        <f t="shared" si="2"/>
        <v>211286856.76999998</v>
      </c>
      <c r="C20" s="21">
        <f>SUM(D20:Q20)</f>
        <v>194766299.13</v>
      </c>
      <c r="D20" s="19">
        <f>Admin!B19</f>
        <v>4404542.9399999995</v>
      </c>
      <c r="E20" s="19">
        <f>MidLev!B18</f>
        <v>14126803.989999998</v>
      </c>
      <c r="F20" s="19">
        <f>Inst!B20</f>
        <v>77325046.07999998</v>
      </c>
      <c r="G20" s="19">
        <f>'sp ed'!B19</f>
        <v>25980954.93</v>
      </c>
      <c r="H20" s="19">
        <f>ppshs!B20</f>
        <v>957021.1399999999</v>
      </c>
      <c r="I20" s="19">
        <f>ppshs!K20</f>
        <v>1561453.4200000002</v>
      </c>
      <c r="J20" s="19">
        <f>trans!B19</f>
        <v>9181667.61</v>
      </c>
      <c r="K20" s="19">
        <f>opmp!B19</f>
        <v>11549453.69</v>
      </c>
      <c r="L20" s="18"/>
      <c r="M20" s="19" t="s">
        <v>21</v>
      </c>
      <c r="N20" s="18">
        <f>opmp!L19</f>
        <v>3606893.4200000004</v>
      </c>
      <c r="O20" s="18">
        <f>fixchg!B20</f>
        <v>45522726.9</v>
      </c>
      <c r="P20" s="18">
        <f>comserv!B19</f>
        <v>363397.51</v>
      </c>
      <c r="Q20" s="18">
        <f>CapOut!B19</f>
        <v>186337.5</v>
      </c>
      <c r="R20" s="19">
        <f>'Food 1'!B19</f>
        <v>6222993.919999999</v>
      </c>
      <c r="S20" s="18">
        <f>const!B19</f>
        <v>4613476.72</v>
      </c>
      <c r="T20" s="18">
        <f>debt!J19</f>
        <v>5684087</v>
      </c>
      <c r="U20" s="18">
        <f>debt!E19</f>
        <v>3359106</v>
      </c>
      <c r="V20" s="18">
        <f>debt!C19</f>
        <v>0</v>
      </c>
      <c r="W20" s="204">
        <v>2576633</v>
      </c>
    </row>
    <row r="21" spans="1:23" ht="12.75">
      <c r="A21" s="19" t="s">
        <v>22</v>
      </c>
      <c r="B21" s="51">
        <f t="shared" si="2"/>
        <v>356568807.53000003</v>
      </c>
      <c r="C21" s="21">
        <f>SUM(D21:Q21)</f>
        <v>330125949.12</v>
      </c>
      <c r="D21" s="19">
        <f>Admin!B20</f>
        <v>8322413.14</v>
      </c>
      <c r="E21" s="19">
        <f>MidLev!B19</f>
        <v>20879984.8</v>
      </c>
      <c r="F21" s="19">
        <f>Inst!B21</f>
        <v>130885662.67</v>
      </c>
      <c r="G21" s="19">
        <f>'sp ed'!B20</f>
        <v>33011700.479999997</v>
      </c>
      <c r="H21" s="19">
        <f>ppshs!B21</f>
        <v>3106624.8</v>
      </c>
      <c r="I21" s="19">
        <f>ppshs!K21</f>
        <v>2623986.76</v>
      </c>
      <c r="J21" s="19">
        <f>trans!B20</f>
        <v>23341748.67</v>
      </c>
      <c r="K21" s="19">
        <f>opmp!B20</f>
        <v>23865279.8</v>
      </c>
      <c r="L21" s="18"/>
      <c r="M21" s="19" t="s">
        <v>22</v>
      </c>
      <c r="N21" s="18">
        <f>opmp!L20</f>
        <v>6059290.830000001</v>
      </c>
      <c r="O21" s="18">
        <f>fixchg!B21</f>
        <v>73076419.82</v>
      </c>
      <c r="P21" s="18">
        <f>comserv!B20</f>
        <v>1653149.9800000002</v>
      </c>
      <c r="Q21" s="18">
        <f>CapOut!B20</f>
        <v>3299687.37</v>
      </c>
      <c r="R21" s="19">
        <f>'Food 1'!B20</f>
        <v>10671017.56</v>
      </c>
      <c r="S21" s="18">
        <f>const!B20</f>
        <v>12652214.850000001</v>
      </c>
      <c r="T21" s="18">
        <f>debt!J20</f>
        <v>3119626</v>
      </c>
      <c r="U21" s="18">
        <f>debt!E20</f>
        <v>11620479</v>
      </c>
      <c r="V21" s="18">
        <f>debt!C20</f>
        <v>0</v>
      </c>
      <c r="W21" s="44">
        <v>6603901</v>
      </c>
    </row>
    <row r="22" spans="1:23" ht="12.75">
      <c r="A22" s="19" t="s">
        <v>23</v>
      </c>
      <c r="B22" s="51">
        <f t="shared" si="2"/>
        <v>71720691.75999999</v>
      </c>
      <c r="C22" s="21">
        <f>SUM(D22:Q22)</f>
        <v>56278968.76</v>
      </c>
      <c r="D22" s="19">
        <f>Admin!B21</f>
        <v>1343681.73</v>
      </c>
      <c r="E22" s="19">
        <f>MidLev!B20</f>
        <v>4596891.45</v>
      </c>
      <c r="F22" s="19">
        <f>Inst!B22</f>
        <v>23261191.15</v>
      </c>
      <c r="G22" s="19">
        <f>'sp ed'!B21</f>
        <v>4923796.740000001</v>
      </c>
      <c r="H22" s="19">
        <f>ppshs!B22</f>
        <v>379806.97000000003</v>
      </c>
      <c r="I22" s="19">
        <f>ppshs!K22</f>
        <v>438572</v>
      </c>
      <c r="J22" s="19">
        <f>trans!B21</f>
        <v>3218103.57</v>
      </c>
      <c r="K22" s="19">
        <f>opmp!B21</f>
        <v>3655252.2800000003</v>
      </c>
      <c r="L22" s="18"/>
      <c r="M22" s="19" t="s">
        <v>23</v>
      </c>
      <c r="N22" s="18">
        <f>opmp!L21</f>
        <v>1030814.69</v>
      </c>
      <c r="O22" s="18">
        <f>fixchg!B22</f>
        <v>13337449.899999999</v>
      </c>
      <c r="P22" s="18">
        <f>comserv!B21</f>
        <v>0</v>
      </c>
      <c r="Q22" s="18">
        <f>CapOut!B21</f>
        <v>93408.28</v>
      </c>
      <c r="R22" s="19">
        <f>'Food 1'!B21</f>
        <v>2405665</v>
      </c>
      <c r="S22" s="18">
        <f>const!B21</f>
        <v>12212168</v>
      </c>
      <c r="T22" s="18">
        <f>debt!J21</f>
        <v>823890</v>
      </c>
      <c r="U22" s="18">
        <f>debt!E21</f>
        <v>1525000</v>
      </c>
      <c r="V22" s="18">
        <f>debt!C21</f>
        <v>0</v>
      </c>
      <c r="W22" s="44">
        <v>964945</v>
      </c>
    </row>
    <row r="23" spans="1:23" ht="12.75">
      <c r="A23" s="19"/>
      <c r="B23" s="51"/>
      <c r="C23" s="21"/>
      <c r="D23" s="19"/>
      <c r="E23" s="19"/>
      <c r="F23" s="19"/>
      <c r="G23" s="19"/>
      <c r="H23" s="19"/>
      <c r="I23" s="19"/>
      <c r="J23" s="19"/>
      <c r="K23" s="19"/>
      <c r="L23" s="18"/>
      <c r="M23" s="19"/>
      <c r="N23" s="18"/>
      <c r="O23" s="18"/>
      <c r="P23" s="18"/>
      <c r="Q23" s="18"/>
      <c r="R23" s="19"/>
      <c r="S23" s="18"/>
      <c r="T23" s="18"/>
      <c r="U23" s="18"/>
      <c r="V23" s="18"/>
      <c r="W23" s="44"/>
    </row>
    <row r="24" spans="1:23" ht="12.75">
      <c r="A24" s="19" t="s">
        <v>24</v>
      </c>
      <c r="B24" s="51">
        <f t="shared" si="2"/>
        <v>531359663.71000004</v>
      </c>
      <c r="C24" s="21">
        <f>SUM(D24:Q24)</f>
        <v>492171347.31</v>
      </c>
      <c r="D24" s="19">
        <f>Admin!B23</f>
        <v>9435059.24</v>
      </c>
      <c r="E24" s="19">
        <f>MidLev!B22</f>
        <v>31914136.410000004</v>
      </c>
      <c r="F24" s="19">
        <f>Inst!B24</f>
        <v>201893270.73000005</v>
      </c>
      <c r="G24" s="19">
        <f>'sp ed'!B23</f>
        <v>51401542.63</v>
      </c>
      <c r="H24" s="19">
        <f>ppshs!B24</f>
        <v>2586424.87</v>
      </c>
      <c r="I24" s="19">
        <f>ppshs!K24</f>
        <v>4889518.01</v>
      </c>
      <c r="J24" s="19">
        <f>trans!B23</f>
        <v>19385730.58</v>
      </c>
      <c r="K24" s="19">
        <f>opmp!B23</f>
        <v>35694843.330000006</v>
      </c>
      <c r="L24" s="18"/>
      <c r="M24" s="19" t="s">
        <v>24</v>
      </c>
      <c r="N24" s="18">
        <f>opmp!L23</f>
        <v>11062083.42</v>
      </c>
      <c r="O24" s="18">
        <f>fixchg!B24</f>
        <v>119909942.64999999</v>
      </c>
      <c r="P24" s="18">
        <f>comserv!B23</f>
        <v>829530.3600000001</v>
      </c>
      <c r="Q24" s="18">
        <f>CapOut!B23</f>
        <v>3169265.08</v>
      </c>
      <c r="R24" s="19">
        <f>'Food 1'!B23</f>
        <v>10653307.540000001</v>
      </c>
      <c r="S24" s="18">
        <f>const!B23</f>
        <v>16347568.86</v>
      </c>
      <c r="T24" s="18">
        <f>debt!J23</f>
        <v>12187440</v>
      </c>
      <c r="U24" s="18">
        <f>debt!E23</f>
        <v>17076300</v>
      </c>
      <c r="V24" s="18">
        <f>debt!C23</f>
        <v>0</v>
      </c>
      <c r="W24" s="44">
        <v>6155275</v>
      </c>
    </row>
    <row r="25" spans="1:23" ht="12.75">
      <c r="A25" s="19" t="s">
        <v>25</v>
      </c>
      <c r="B25" s="21">
        <f t="shared" si="2"/>
        <v>59464379.010000005</v>
      </c>
      <c r="C25" s="21">
        <f>SUM(D25:Q25)</f>
        <v>56712452.300000004</v>
      </c>
      <c r="D25" s="19">
        <f>Admin!B24</f>
        <v>1621936.49</v>
      </c>
      <c r="E25" s="19">
        <f>MidLev!B23</f>
        <v>2628176.62</v>
      </c>
      <c r="F25" s="19">
        <f>Inst!B25</f>
        <v>22806177.499999996</v>
      </c>
      <c r="G25" s="19">
        <f>'sp ed'!B24</f>
        <v>4819203.9</v>
      </c>
      <c r="H25" s="19">
        <f>ppshs!B25</f>
        <v>678079.5700000001</v>
      </c>
      <c r="I25" s="19">
        <f>ppshs!K25</f>
        <v>476951.10000000003</v>
      </c>
      <c r="J25" s="19">
        <f>trans!B24</f>
        <v>4024851.1999999997</v>
      </c>
      <c r="K25" s="19">
        <f>opmp!B24</f>
        <v>4104077.1999999997</v>
      </c>
      <c r="L25" s="18"/>
      <c r="M25" s="19" t="s">
        <v>25</v>
      </c>
      <c r="N25" s="18">
        <f>opmp!L24</f>
        <v>988947.88</v>
      </c>
      <c r="O25" s="18">
        <f>fixchg!B25</f>
        <v>14080606.82</v>
      </c>
      <c r="P25" s="18">
        <f>comserv!B24</f>
        <v>201242.07999999996</v>
      </c>
      <c r="Q25" s="18">
        <f>CapOut!B24</f>
        <v>282201.94000000006</v>
      </c>
      <c r="R25" s="19">
        <f>'Food 1'!B24</f>
        <v>2612057</v>
      </c>
      <c r="S25" s="18">
        <f>const!B24</f>
        <v>107352.81999999999</v>
      </c>
      <c r="T25" s="18">
        <f>debt!J24</f>
        <v>32516.89</v>
      </c>
      <c r="U25" s="18">
        <f>debt!E24</f>
        <v>1071875</v>
      </c>
      <c r="V25" s="18">
        <f>debt!C24</f>
        <v>0</v>
      </c>
      <c r="W25" s="44">
        <v>1168220.02</v>
      </c>
    </row>
    <row r="26" spans="1:23" ht="12.75">
      <c r="A26" s="19" t="s">
        <v>26</v>
      </c>
      <c r="B26" s="21">
        <f t="shared" si="2"/>
        <v>557016563.9300001</v>
      </c>
      <c r="C26" s="21">
        <f>SUM(D26:Q26)</f>
        <v>482860551.16</v>
      </c>
      <c r="D26" s="19">
        <f>Admin!B25</f>
        <v>11049350.69</v>
      </c>
      <c r="E26" s="19">
        <f>MidLev!B24</f>
        <v>25566960.48</v>
      </c>
      <c r="F26" s="19">
        <f>Inst!B26</f>
        <v>183495980.86000007</v>
      </c>
      <c r="G26" s="19">
        <f>'sp ed'!B25</f>
        <v>56525382.75999999</v>
      </c>
      <c r="H26" s="19">
        <f>ppshs!B26</f>
        <v>1608765.6900000002</v>
      </c>
      <c r="I26" s="19">
        <f>ppshs!K26</f>
        <v>3193275.8899999997</v>
      </c>
      <c r="J26" s="19">
        <f>trans!B25</f>
        <v>29584154.82</v>
      </c>
      <c r="K26" s="19">
        <f>opmp!B25</f>
        <v>28984446.44</v>
      </c>
      <c r="L26" s="18"/>
      <c r="M26" s="19" t="s">
        <v>26</v>
      </c>
      <c r="N26" s="18">
        <f>opmp!L25</f>
        <v>11902488.069999998</v>
      </c>
      <c r="O26" s="18">
        <f>fixchg!B26</f>
        <v>129168976.64</v>
      </c>
      <c r="P26" s="18">
        <f>comserv!B25</f>
        <v>403016.8</v>
      </c>
      <c r="Q26" s="18">
        <f>CapOut!B25</f>
        <v>1377752.02</v>
      </c>
      <c r="R26" s="19">
        <f>'Food 1'!B25</f>
        <v>15002160.19</v>
      </c>
      <c r="S26" s="18">
        <f>const!B25</f>
        <v>47763925.10999999</v>
      </c>
      <c r="T26" s="18">
        <f>debt!J25</f>
        <v>11389927.47</v>
      </c>
      <c r="U26" s="18">
        <f>debt!E25</f>
        <v>11186593.81</v>
      </c>
      <c r="V26" s="18">
        <f>debt!C25</f>
        <v>0</v>
      </c>
      <c r="W26" s="44">
        <v>6365392</v>
      </c>
    </row>
    <row r="27" spans="1:23" ht="12.75">
      <c r="A27" s="19" t="s">
        <v>27</v>
      </c>
      <c r="B27" s="21">
        <f t="shared" si="2"/>
        <v>850684703.0799999</v>
      </c>
      <c r="C27" s="21">
        <f>SUM(D27:Q27)</f>
        <v>760623810.0799999</v>
      </c>
      <c r="D27" s="19">
        <f>Admin!B26</f>
        <v>10205869</v>
      </c>
      <c r="E27" s="19">
        <f>MidLev!B25</f>
        <v>51114076.48</v>
      </c>
      <c r="F27" s="19">
        <f>Inst!B27</f>
        <v>308758591.05</v>
      </c>
      <c r="G27" s="19">
        <f>'sp ed'!B26</f>
        <v>97502547.62</v>
      </c>
      <c r="H27" s="19">
        <f>ppshs!B27</f>
        <v>2751279.2199999997</v>
      </c>
      <c r="I27" s="19">
        <f>ppshs!K27</f>
        <v>5904354</v>
      </c>
      <c r="J27" s="19">
        <f>trans!B26</f>
        <v>34052604.9</v>
      </c>
      <c r="K27" s="19">
        <f>opmp!B26</f>
        <v>38164615</v>
      </c>
      <c r="L27" s="18"/>
      <c r="M27" s="19" t="s">
        <v>27</v>
      </c>
      <c r="N27" s="18">
        <f>opmp!L26</f>
        <v>20735148</v>
      </c>
      <c r="O27" s="18">
        <f>fixchg!B27</f>
        <v>184670395.67999998</v>
      </c>
      <c r="P27" s="18">
        <f>comserv!B26</f>
        <v>5996633.13</v>
      </c>
      <c r="Q27" s="18">
        <f>CapOut!B26</f>
        <v>767696</v>
      </c>
      <c r="R27" s="19">
        <f>'Food 1'!B26</f>
        <v>12166947</v>
      </c>
      <c r="S27" s="18">
        <f>const!B26</f>
        <v>63267567</v>
      </c>
      <c r="T27" s="18">
        <f>debt!J26</f>
        <v>14626379</v>
      </c>
      <c r="U27" s="18">
        <f>debt!E26</f>
        <v>24490181</v>
      </c>
      <c r="V27" s="18">
        <f>debt!C26</f>
        <v>0</v>
      </c>
      <c r="W27" s="44">
        <v>11929002</v>
      </c>
    </row>
    <row r="28" spans="1:23" ht="12.75">
      <c r="A28" s="19" t="s">
        <v>28</v>
      </c>
      <c r="B28" s="21">
        <f t="shared" si="2"/>
        <v>32895057.01</v>
      </c>
      <c r="C28" s="21">
        <f>SUM(D28:Q28)</f>
        <v>31738029.85</v>
      </c>
      <c r="D28" s="19">
        <f>Admin!B27</f>
        <v>1276943.53</v>
      </c>
      <c r="E28" s="19">
        <f>MidLev!B26</f>
        <v>2443339.2300000004</v>
      </c>
      <c r="F28" s="19">
        <f>Inst!B28</f>
        <v>12390370.060000002</v>
      </c>
      <c r="G28" s="19">
        <f>'sp ed'!B27</f>
        <v>3273873.6300000004</v>
      </c>
      <c r="H28" s="19">
        <f>ppshs!B28</f>
        <v>211030.16</v>
      </c>
      <c r="I28" s="19">
        <f>ppshs!K28</f>
        <v>2649.58</v>
      </c>
      <c r="J28" s="19">
        <f>trans!B27</f>
        <v>2272030.04</v>
      </c>
      <c r="K28" s="19">
        <f>opmp!B27</f>
        <v>2235027.41</v>
      </c>
      <c r="L28" s="18"/>
      <c r="M28" s="19" t="s">
        <v>28</v>
      </c>
      <c r="N28" s="18">
        <f>opmp!L27</f>
        <v>652514.9800000001</v>
      </c>
      <c r="O28" s="18">
        <f>fixchg!B28</f>
        <v>6673929.969999999</v>
      </c>
      <c r="P28" s="18">
        <f>comserv!B27</f>
        <v>90318.20999999998</v>
      </c>
      <c r="Q28" s="18">
        <f>CapOut!B27</f>
        <v>216003.05</v>
      </c>
      <c r="R28" s="19">
        <f>'Food 1'!B27</f>
        <v>1157027.16</v>
      </c>
      <c r="S28" s="18">
        <f>const!B27</f>
        <v>0</v>
      </c>
      <c r="T28" s="18">
        <f>debt!J27</f>
        <v>0</v>
      </c>
      <c r="U28" s="18">
        <f>debt!E27</f>
        <v>0</v>
      </c>
      <c r="V28" s="18">
        <f>debt!C27</f>
        <v>0</v>
      </c>
      <c r="W28" s="44">
        <v>234941</v>
      </c>
    </row>
    <row r="29" spans="1:23" ht="12.75">
      <c r="A29" s="19"/>
      <c r="B29" s="21"/>
      <c r="C29" s="21"/>
      <c r="D29" s="19"/>
      <c r="E29" s="19"/>
      <c r="F29" s="19"/>
      <c r="G29" s="19"/>
      <c r="H29" s="19"/>
      <c r="I29" s="19"/>
      <c r="J29" s="19"/>
      <c r="K29" s="19"/>
      <c r="L29" s="18"/>
      <c r="M29" s="19"/>
      <c r="N29" s="18"/>
      <c r="O29" s="18"/>
      <c r="P29" s="18"/>
      <c r="Q29" s="18"/>
      <c r="R29" s="19"/>
      <c r="S29" s="18"/>
      <c r="T29" s="18"/>
      <c r="U29" s="18"/>
      <c r="V29" s="18"/>
      <c r="W29" s="44"/>
    </row>
    <row r="30" spans="1:23" ht="12.75">
      <c r="A30" s="19" t="s">
        <v>148</v>
      </c>
      <c r="B30" s="21">
        <f t="shared" si="2"/>
        <v>2572931850.3900003</v>
      </c>
      <c r="C30" s="21">
        <f>SUM(D30:Q30)</f>
        <v>2193145346.3900003</v>
      </c>
      <c r="D30" s="19">
        <f>Admin!B29</f>
        <v>38221471.29</v>
      </c>
      <c r="E30" s="19">
        <f>MidLev!B28</f>
        <v>135180255.10000002</v>
      </c>
      <c r="F30" s="19">
        <f>Inst!B30</f>
        <v>862240839.87</v>
      </c>
      <c r="G30" s="19">
        <f>'sp ed'!B29</f>
        <v>271448750.47999996</v>
      </c>
      <c r="H30" s="19">
        <f>ppshs!B30</f>
        <v>10680737.47</v>
      </c>
      <c r="I30" s="19">
        <f>ppshs!K30</f>
        <v>16267.419999999998</v>
      </c>
      <c r="J30" s="19">
        <f>trans!B29</f>
        <v>95280295.94000003</v>
      </c>
      <c r="K30" s="19">
        <f>opmp!B29</f>
        <v>118080271.57000001</v>
      </c>
      <c r="L30" s="18"/>
      <c r="M30" s="19" t="s">
        <v>148</v>
      </c>
      <c r="N30" s="18">
        <f>opmp!L29</f>
        <v>32998375.64</v>
      </c>
      <c r="O30" s="18">
        <f>fixchg!B30</f>
        <v>627307337.53</v>
      </c>
      <c r="P30" s="18">
        <f>comserv!B29</f>
        <v>1690744.0800000003</v>
      </c>
      <c r="Q30" s="18">
        <f>CapOut!B29</f>
        <v>0</v>
      </c>
      <c r="R30" s="19">
        <f>'Food 1'!B29</f>
        <v>45863631</v>
      </c>
      <c r="S30" s="18">
        <f>const!B29</f>
        <v>181885149</v>
      </c>
      <c r="T30" s="18">
        <f>debt!J29</f>
        <v>42649292</v>
      </c>
      <c r="U30" s="18">
        <f>debt!E29</f>
        <v>68853524</v>
      </c>
      <c r="V30" s="18">
        <f>debt!C29</f>
        <v>109388432</v>
      </c>
      <c r="W30" s="44">
        <v>32612625</v>
      </c>
    </row>
    <row r="31" spans="1:23" ht="12.75">
      <c r="A31" s="19" t="s">
        <v>29</v>
      </c>
      <c r="B31" s="21">
        <f t="shared" si="2"/>
        <v>1961246791.1799998</v>
      </c>
      <c r="C31" s="21">
        <f>SUM(D31:Q31)</f>
        <v>1725020778.1799998</v>
      </c>
      <c r="D31" s="19">
        <f>Admin!B30</f>
        <v>60517652.92999999</v>
      </c>
      <c r="E31" s="19">
        <f>MidLev!B29</f>
        <v>105609528.18</v>
      </c>
      <c r="F31" s="19">
        <f>Inst!B31</f>
        <v>633927545.79</v>
      </c>
      <c r="G31" s="19">
        <f>'sp ed'!B30</f>
        <v>227703401.53000003</v>
      </c>
      <c r="H31" s="19">
        <f>ppshs!B31</f>
        <v>9972758.18</v>
      </c>
      <c r="I31" s="19">
        <f>ppshs!K31</f>
        <v>14517980.16</v>
      </c>
      <c r="J31" s="19">
        <f>trans!B30</f>
        <v>96076883.24000001</v>
      </c>
      <c r="K31" s="19">
        <f>opmp!B30</f>
        <v>107711169.8</v>
      </c>
      <c r="L31" s="18"/>
      <c r="M31" s="19" t="s">
        <v>29</v>
      </c>
      <c r="N31" s="18">
        <f>opmp!L30</f>
        <v>33176174.540000003</v>
      </c>
      <c r="O31" s="18">
        <f>fixchg!B31</f>
        <v>433151748.43</v>
      </c>
      <c r="P31" s="18">
        <f>comserv!B30</f>
        <v>2374933.04</v>
      </c>
      <c r="Q31" s="18">
        <f>CapOut!B30</f>
        <v>281002.36</v>
      </c>
      <c r="R31" s="19">
        <f>'Food 1'!B30</f>
        <v>62719516</v>
      </c>
      <c r="S31" s="18">
        <f>const!B30</f>
        <v>151985559</v>
      </c>
      <c r="T31" s="18">
        <f>debt!J30</f>
        <v>21520938</v>
      </c>
      <c r="U31" s="18">
        <f>debt!E30</f>
        <v>32378574</v>
      </c>
      <c r="V31" s="18">
        <f>debt!C30</f>
        <v>0</v>
      </c>
      <c r="W31" s="44">
        <v>14651081</v>
      </c>
    </row>
    <row r="32" spans="1:23" ht="12.75">
      <c r="A32" s="19" t="s">
        <v>30</v>
      </c>
      <c r="B32" s="21">
        <f t="shared" si="2"/>
        <v>110985487.38999999</v>
      </c>
      <c r="C32" s="21">
        <f>SUM(D32:Q32)</f>
        <v>91097227.72999999</v>
      </c>
      <c r="D32" s="19">
        <f>Admin!B31</f>
        <v>1856997.8399999999</v>
      </c>
      <c r="E32" s="19">
        <f>MidLev!B30</f>
        <v>4987877.140000001</v>
      </c>
      <c r="F32" s="19">
        <f>Inst!B32</f>
        <v>37142228.62</v>
      </c>
      <c r="G32" s="19">
        <f>'sp ed'!B31</f>
        <v>9415187.150000002</v>
      </c>
      <c r="H32" s="19">
        <f>ppshs!B32</f>
        <v>481961.05</v>
      </c>
      <c r="I32" s="19">
        <f>ppshs!K32</f>
        <v>636539.26</v>
      </c>
      <c r="J32" s="19">
        <f>trans!B31</f>
        <v>6373054.619999999</v>
      </c>
      <c r="K32" s="19">
        <f>opmp!B31</f>
        <v>5741455.92</v>
      </c>
      <c r="L32" s="18"/>
      <c r="M32" s="19" t="s">
        <v>30</v>
      </c>
      <c r="N32" s="18">
        <f>opmp!L31</f>
        <v>1548880.7699999998</v>
      </c>
      <c r="O32" s="18">
        <f>fixchg!B32</f>
        <v>22913045.36</v>
      </c>
      <c r="P32" s="18">
        <f>comserv!B31</f>
        <v>0</v>
      </c>
      <c r="Q32" s="18">
        <f>CapOut!B31</f>
        <v>0</v>
      </c>
      <c r="R32" s="19">
        <f>'Food 1'!B31</f>
        <v>2444604.0900000003</v>
      </c>
      <c r="S32" s="18">
        <f>const!B31</f>
        <v>15039953.569999998</v>
      </c>
      <c r="T32" s="18">
        <f>debt!J31</f>
        <v>2403702</v>
      </c>
      <c r="U32" s="18">
        <f>debt!E31</f>
        <v>4307833</v>
      </c>
      <c r="V32" s="18">
        <f>debt!C31</f>
        <v>0</v>
      </c>
      <c r="W32" s="44">
        <v>1420865</v>
      </c>
    </row>
    <row r="33" spans="1:23" ht="12.75">
      <c r="A33" s="19" t="s">
        <v>31</v>
      </c>
      <c r="B33" s="21">
        <f t="shared" si="2"/>
        <v>223792932.55999997</v>
      </c>
      <c r="C33" s="21">
        <f>SUM(D33:Q33)</f>
        <v>205031592.87999997</v>
      </c>
      <c r="D33" s="19">
        <f>Admin!B32</f>
        <v>3594783.079999999</v>
      </c>
      <c r="E33" s="19">
        <f>MidLev!B31</f>
        <v>15438913.81</v>
      </c>
      <c r="F33" s="19">
        <f>Inst!B33</f>
        <v>78220663.01999998</v>
      </c>
      <c r="G33" s="19">
        <f>'sp ed'!B32</f>
        <v>20161962.659999996</v>
      </c>
      <c r="H33" s="19">
        <f>ppshs!B33</f>
        <v>1038474.5000000001</v>
      </c>
      <c r="I33" s="19">
        <f>ppshs!K33</f>
        <v>1846313.65</v>
      </c>
      <c r="J33" s="19">
        <f>trans!B32</f>
        <v>14489073.829999998</v>
      </c>
      <c r="K33" s="19">
        <f>opmp!B32</f>
        <v>14046604.469999999</v>
      </c>
      <c r="L33" s="18"/>
      <c r="M33" s="19" t="s">
        <v>31</v>
      </c>
      <c r="N33" s="18">
        <f>opmp!L32</f>
        <v>3661297.12</v>
      </c>
      <c r="O33" s="18">
        <f>fixchg!B33</f>
        <v>51303756.89</v>
      </c>
      <c r="P33" s="18">
        <f>comserv!B32</f>
        <v>17169.35</v>
      </c>
      <c r="Q33" s="18">
        <f>CapOut!B32</f>
        <v>1212580.5</v>
      </c>
      <c r="R33" s="19">
        <f>'Food 1'!B32</f>
        <v>6284739.5</v>
      </c>
      <c r="S33" s="18">
        <f>const!B32</f>
        <v>10097801.18</v>
      </c>
      <c r="T33" s="18">
        <f>debt!J32</f>
        <v>2378799</v>
      </c>
      <c r="U33" s="18">
        <f>debt!E32</f>
        <v>4922600</v>
      </c>
      <c r="V33" s="18">
        <f>debt!C32</f>
        <v>0</v>
      </c>
      <c r="W33" s="44">
        <v>3616927.6</v>
      </c>
    </row>
    <row r="34" spans="1:23" ht="12.75">
      <c r="A34" s="19" t="s">
        <v>32</v>
      </c>
      <c r="B34" s="21">
        <f t="shared" si="2"/>
        <v>50054807.71000001</v>
      </c>
      <c r="C34" s="21">
        <f>SUM(D34:Q34)</f>
        <v>39844515.400000006</v>
      </c>
      <c r="D34" s="19">
        <f>Admin!B33</f>
        <v>692277.56</v>
      </c>
      <c r="E34" s="19">
        <f>MidLev!B32</f>
        <v>2610445.6</v>
      </c>
      <c r="F34" s="19">
        <f>Inst!B34</f>
        <v>16588523.479999997</v>
      </c>
      <c r="G34" s="19">
        <f>'sp ed'!B33</f>
        <v>3341658.0300000003</v>
      </c>
      <c r="H34" s="19">
        <f>ppshs!B34</f>
        <v>575630.4099999999</v>
      </c>
      <c r="I34" s="19">
        <f>ppshs!K34</f>
        <v>319419.83</v>
      </c>
      <c r="J34" s="19">
        <f>trans!B33</f>
        <v>2741279.6</v>
      </c>
      <c r="K34" s="19">
        <f>opmp!B33</f>
        <v>2219099.0999999996</v>
      </c>
      <c r="L34" s="18"/>
      <c r="M34" s="19" t="s">
        <v>32</v>
      </c>
      <c r="N34" s="18">
        <f>opmp!L33</f>
        <v>978386.85</v>
      </c>
      <c r="O34" s="18">
        <f>fixchg!B34</f>
        <v>9637122.6</v>
      </c>
      <c r="P34" s="18">
        <f>comserv!B33</f>
        <v>0</v>
      </c>
      <c r="Q34" s="18">
        <f>CapOut!B33</f>
        <v>140672.34000000003</v>
      </c>
      <c r="R34" s="19">
        <f>'Food 1'!B33</f>
        <v>1504265.29</v>
      </c>
      <c r="S34" s="18">
        <f>const!B33</f>
        <v>8306163.02</v>
      </c>
      <c r="T34" s="18">
        <f>debt!J33</f>
        <v>399864</v>
      </c>
      <c r="U34" s="18">
        <f>debt!E33</f>
        <v>832593</v>
      </c>
      <c r="V34" s="18">
        <f>debt!C33</f>
        <v>0</v>
      </c>
      <c r="W34" s="44">
        <v>753867</v>
      </c>
    </row>
    <row r="35" spans="1:23" ht="12.75">
      <c r="A35" s="19"/>
      <c r="B35" s="21"/>
      <c r="C35" s="21"/>
      <c r="D35" s="19"/>
      <c r="E35" s="19"/>
      <c r="F35" s="19"/>
      <c r="G35" s="19"/>
      <c r="H35" s="19"/>
      <c r="I35" s="19"/>
      <c r="J35" s="19"/>
      <c r="K35" s="19"/>
      <c r="L35" s="18"/>
      <c r="M35" s="19"/>
      <c r="N35" s="18"/>
      <c r="O35" s="18"/>
      <c r="P35" s="18"/>
      <c r="Q35" s="18"/>
      <c r="R35" s="19"/>
      <c r="S35" s="18"/>
      <c r="T35" s="18"/>
      <c r="U35" s="18"/>
      <c r="V35" s="18"/>
      <c r="W35" s="44"/>
    </row>
    <row r="36" spans="1:23" ht="12.75">
      <c r="A36" s="19" t="s">
        <v>33</v>
      </c>
      <c r="B36" s="21">
        <f t="shared" si="2"/>
        <v>56620598.75</v>
      </c>
      <c r="C36" s="21">
        <f>SUM(D36:Q36)</f>
        <v>52530849.55</v>
      </c>
      <c r="D36" s="19">
        <f>Admin!B35</f>
        <v>1141174.64</v>
      </c>
      <c r="E36" s="19">
        <f>MidLev!B34</f>
        <v>3984301.869999999</v>
      </c>
      <c r="F36" s="19">
        <f>Inst!B36</f>
        <v>22078859.16</v>
      </c>
      <c r="G36" s="19">
        <f>'sp ed'!B35</f>
        <v>4440960.73</v>
      </c>
      <c r="H36" s="19">
        <f>ppshs!B36</f>
        <v>200674.19</v>
      </c>
      <c r="I36" s="19">
        <f>ppshs!K36</f>
        <v>0</v>
      </c>
      <c r="J36" s="19">
        <f>trans!B35</f>
        <v>2310984.9699999997</v>
      </c>
      <c r="K36" s="19">
        <f>opmp!B35</f>
        <v>3388617.61</v>
      </c>
      <c r="L36" s="18"/>
      <c r="M36" s="19" t="s">
        <v>33</v>
      </c>
      <c r="N36" s="18">
        <f>opmp!L35</f>
        <v>1234700.9000000001</v>
      </c>
      <c r="O36" s="18">
        <f>fixchg!B36</f>
        <v>13469645.680000002</v>
      </c>
      <c r="P36" s="18">
        <f>comserv!B35</f>
        <v>280929.80000000005</v>
      </c>
      <c r="Q36" s="18">
        <f>CapOut!B35</f>
        <v>0</v>
      </c>
      <c r="R36" s="19">
        <f>'Food 1'!B35</f>
        <v>1902095.8599999999</v>
      </c>
      <c r="S36" s="18">
        <f>const!B35</f>
        <v>728514.34</v>
      </c>
      <c r="T36" s="18">
        <f>debt!J35</f>
        <v>1459139</v>
      </c>
      <c r="U36" s="18">
        <f>debt!E35</f>
        <v>2240998</v>
      </c>
      <c r="V36" s="18">
        <f>debt!C35</f>
        <v>0</v>
      </c>
      <c r="W36" s="204">
        <v>1035159</v>
      </c>
    </row>
    <row r="37" spans="1:23" ht="12.75">
      <c r="A37" s="19" t="s">
        <v>34</v>
      </c>
      <c r="B37" s="51">
        <f t="shared" si="2"/>
        <v>308026203.10999995</v>
      </c>
      <c r="C37" s="21">
        <f>SUM(D37:Q37)</f>
        <v>269187901.06</v>
      </c>
      <c r="D37" s="19">
        <f>Admin!B36</f>
        <v>6696013.8999999985</v>
      </c>
      <c r="E37" s="19">
        <f>MidLev!B35</f>
        <v>18229851.329999994</v>
      </c>
      <c r="F37" s="19">
        <f>Inst!B37</f>
        <v>111161045.10999998</v>
      </c>
      <c r="G37" s="19">
        <f>'sp ed'!B36</f>
        <v>25115799.32</v>
      </c>
      <c r="H37" s="19">
        <f>ppshs!B37</f>
        <v>1630729.75</v>
      </c>
      <c r="I37" s="19">
        <f>ppshs!K37</f>
        <v>474074.54</v>
      </c>
      <c r="J37" s="19">
        <f>trans!B36</f>
        <v>11088893.799999999</v>
      </c>
      <c r="K37" s="19">
        <f>opmp!B36</f>
        <v>19590866.43</v>
      </c>
      <c r="L37" s="18"/>
      <c r="M37" s="19" t="s">
        <v>34</v>
      </c>
      <c r="N37" s="18">
        <f>opmp!L36</f>
        <v>9364144.21</v>
      </c>
      <c r="O37" s="18">
        <f>fixchg!B37</f>
        <v>64810183.81000001</v>
      </c>
      <c r="P37" s="18">
        <f>comserv!B36</f>
        <v>266974.21</v>
      </c>
      <c r="Q37" s="18">
        <f>CapOut!B36</f>
        <v>759324.6499999999</v>
      </c>
      <c r="R37" s="19">
        <f>'Food 1'!B36</f>
        <v>10390379.46</v>
      </c>
      <c r="S37" s="18">
        <f>const!B36</f>
        <v>26599062.59</v>
      </c>
      <c r="T37" s="18">
        <f>debt!J36</f>
        <v>1848860</v>
      </c>
      <c r="U37" s="18">
        <f>debt!E36</f>
        <v>3968938</v>
      </c>
      <c r="V37" s="18">
        <f>debt!C36</f>
        <v>0</v>
      </c>
      <c r="W37" s="44">
        <v>4667403.1</v>
      </c>
    </row>
    <row r="38" spans="1:23" ht="12.75">
      <c r="A38" s="19" t="s">
        <v>35</v>
      </c>
      <c r="B38" s="21">
        <f t="shared" si="2"/>
        <v>204934823.3</v>
      </c>
      <c r="C38" s="21">
        <f>SUM(D38:Q38)</f>
        <v>186269358.02</v>
      </c>
      <c r="D38" s="19">
        <f>Admin!B37</f>
        <v>4171116.1300000004</v>
      </c>
      <c r="E38" s="19">
        <f>MidLev!B36</f>
        <v>11556486.66</v>
      </c>
      <c r="F38" s="19">
        <f>Inst!B38</f>
        <v>73491778.07</v>
      </c>
      <c r="G38" s="19">
        <f>'sp ed'!B37</f>
        <v>17582077.72</v>
      </c>
      <c r="H38" s="19">
        <f>ppshs!B38</f>
        <v>2115916.83</v>
      </c>
      <c r="I38" s="19">
        <f>ppshs!K38</f>
        <v>1485442.15</v>
      </c>
      <c r="J38" s="19">
        <f>trans!B37</f>
        <v>8091499.150000001</v>
      </c>
      <c r="K38" s="19">
        <f>opmp!B37</f>
        <v>10664615.42</v>
      </c>
      <c r="L38" s="18"/>
      <c r="M38" s="19" t="s">
        <v>35</v>
      </c>
      <c r="N38" s="18">
        <f>opmp!L37</f>
        <v>2605103.6199999996</v>
      </c>
      <c r="O38" s="18">
        <f>fixchg!B38</f>
        <v>45866760.870000005</v>
      </c>
      <c r="P38" s="18">
        <f>comserv!B37</f>
        <v>151336.15000000002</v>
      </c>
      <c r="Q38" s="18">
        <f>CapOut!B37</f>
        <v>8487225.25</v>
      </c>
      <c r="R38" s="19">
        <f>'Food 1'!B37</f>
        <v>6887228.36</v>
      </c>
      <c r="S38" s="18">
        <f>const!B37</f>
        <v>8245353.92</v>
      </c>
      <c r="T38" s="18">
        <f>debt!J37</f>
        <v>3532883</v>
      </c>
      <c r="U38" s="18">
        <f>debt!E37</f>
        <v>7400051</v>
      </c>
      <c r="V38" s="18">
        <f>debt!C37</f>
        <v>0</v>
      </c>
      <c r="W38" s="44">
        <v>2279072.01</v>
      </c>
    </row>
    <row r="39" spans="1:23" ht="12.75">
      <c r="A39" s="27" t="s">
        <v>36</v>
      </c>
      <c r="B39" s="28">
        <f t="shared" si="2"/>
        <v>120134570.29000004</v>
      </c>
      <c r="C39" s="28">
        <f>SUM(D39:Q39)</f>
        <v>105647223.84000003</v>
      </c>
      <c r="D39" s="27">
        <f>Admin!B38</f>
        <v>1505868.7799999998</v>
      </c>
      <c r="E39" s="27">
        <f>MidLev!B37</f>
        <v>6691506.869999999</v>
      </c>
      <c r="F39" s="27">
        <f>Inst!B39</f>
        <v>46358139.09000001</v>
      </c>
      <c r="G39" s="27">
        <f>'sp ed'!B38</f>
        <v>10469692.400000002</v>
      </c>
      <c r="H39" s="27">
        <f>ppshs!B39</f>
        <v>306197.94</v>
      </c>
      <c r="I39" s="27">
        <f>ppshs!K39</f>
        <v>855905.2</v>
      </c>
      <c r="J39" s="27">
        <f>trans!B38</f>
        <v>5772311.47</v>
      </c>
      <c r="K39" s="27">
        <f>opmp!B38</f>
        <v>7337447.49</v>
      </c>
      <c r="L39" s="27"/>
      <c r="M39" s="27" t="s">
        <v>36</v>
      </c>
      <c r="N39" s="27">
        <f>opmp!L38</f>
        <v>933499.2</v>
      </c>
      <c r="O39" s="27">
        <f>fixchg!B39</f>
        <v>25100574.07</v>
      </c>
      <c r="P39" s="27">
        <f>comserv!B38</f>
        <v>10751.4</v>
      </c>
      <c r="Q39" s="27">
        <f>CapOut!B38</f>
        <v>305329.93000000005</v>
      </c>
      <c r="R39" s="27">
        <f>'Food 1'!B38</f>
        <v>2765166.43</v>
      </c>
      <c r="S39" s="27">
        <f>const!B38</f>
        <v>8575516.02</v>
      </c>
      <c r="T39" s="27">
        <f>debt!J38</f>
        <v>3146664</v>
      </c>
      <c r="U39" s="27">
        <f>debt!E38</f>
        <v>6037739</v>
      </c>
      <c r="V39" s="27">
        <f>debt!C38</f>
        <v>0</v>
      </c>
      <c r="W39" s="47">
        <v>2252269</v>
      </c>
    </row>
    <row r="40" spans="1:22" ht="12.75">
      <c r="A40" s="271" t="s">
        <v>194</v>
      </c>
      <c r="B40" s="18" t="s">
        <v>217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2.75">
      <c r="A41" s="130" t="s">
        <v>195</v>
      </c>
      <c r="B41" s="18" t="s">
        <v>199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3" ht="12.75">
      <c r="A42" s="9"/>
      <c r="B42" s="9"/>
      <c r="C42" s="9"/>
    </row>
    <row r="43" spans="1:17" ht="12.75">
      <c r="A43" s="9"/>
      <c r="B43" s="191"/>
      <c r="C43" s="191"/>
      <c r="D43" s="19"/>
      <c r="E43" s="19"/>
      <c r="F43" s="19"/>
      <c r="G43" s="19"/>
      <c r="H43" s="19"/>
      <c r="I43" s="19"/>
      <c r="J43" s="19"/>
      <c r="K43" s="19"/>
      <c r="L43" s="18"/>
      <c r="M43" s="19"/>
      <c r="N43" s="18"/>
      <c r="O43" s="94"/>
      <c r="P43" s="18"/>
      <c r="Q43" s="18"/>
    </row>
    <row r="44" spans="1:13" ht="12.7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M44" s="191"/>
    </row>
    <row r="45" spans="1:13" ht="12.75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M45" s="191"/>
    </row>
    <row r="46" spans="1:13" ht="12.7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M46" s="191"/>
    </row>
    <row r="47" spans="1:13" ht="12.7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M47" s="191"/>
    </row>
    <row r="48" spans="1:13" ht="12.7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M48" s="191"/>
    </row>
    <row r="49" spans="1:13" ht="12.7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M49" s="191"/>
    </row>
    <row r="50" spans="1:13" ht="12.7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M50" s="191"/>
    </row>
    <row r="51" spans="1:13" ht="12.7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M51" s="191"/>
    </row>
    <row r="52" spans="1:13" ht="12.75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M52" s="191"/>
    </row>
    <row r="53" spans="1:13" ht="12.7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M53" s="191"/>
    </row>
    <row r="54" spans="1:13" ht="12.7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M54" s="191"/>
    </row>
    <row r="55" spans="1:13" ht="12.7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M55" s="191"/>
    </row>
    <row r="56" spans="1:13" ht="12.7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M56" s="191"/>
    </row>
    <row r="57" spans="1:13" ht="12.7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M57" s="191"/>
    </row>
    <row r="58" spans="1:13" ht="12.75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M58" s="191"/>
    </row>
    <row r="59" spans="1:13" ht="12.75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M59" s="191"/>
    </row>
    <row r="60" spans="1:13" ht="12.7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M60" s="191"/>
    </row>
    <row r="61" spans="1:13" ht="12.75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M61" s="191"/>
    </row>
    <row r="62" spans="1:13" ht="12.75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M62" s="191"/>
    </row>
    <row r="63" spans="1:13" ht="12.75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M63" s="191"/>
    </row>
    <row r="64" spans="1:13" ht="12.7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M64" s="191"/>
    </row>
    <row r="65" spans="1:13" ht="12.75">
      <c r="A65" s="19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M65" s="191"/>
    </row>
    <row r="66" spans="1:13" ht="12.75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M66" s="191"/>
    </row>
    <row r="67" spans="1:13" ht="12.75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M67" s="191"/>
    </row>
    <row r="68" spans="1:13" ht="12.75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M68" s="191"/>
    </row>
    <row r="69" spans="1:13" ht="12.7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M69" s="191"/>
    </row>
    <row r="70" spans="1:13" ht="12.7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M70" s="191"/>
    </row>
    <row r="71" spans="1:13" ht="12.7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M71" s="191"/>
    </row>
    <row r="72" spans="1:13" ht="12.75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M72" s="191"/>
    </row>
    <row r="73" spans="1:13" ht="12.75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M73" s="191"/>
    </row>
    <row r="74" spans="1:13" ht="12.75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M74" s="191"/>
    </row>
    <row r="75" spans="1:13" ht="12.75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M75" s="191"/>
    </row>
    <row r="76" spans="1:13" ht="12.75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M76" s="191"/>
    </row>
    <row r="77" spans="1:13" ht="12.75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M77" s="191"/>
    </row>
    <row r="78" spans="1:13" ht="12.75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M78" s="191"/>
    </row>
  </sheetData>
  <sheetProtection/>
  <mergeCells count="10">
    <mergeCell ref="M1:W1"/>
    <mergeCell ref="M3:W3"/>
    <mergeCell ref="W5:W9"/>
    <mergeCell ref="A1:K1"/>
    <mergeCell ref="A3:K3"/>
    <mergeCell ref="N6:Q6"/>
    <mergeCell ref="D6:K6"/>
    <mergeCell ref="R5:R9"/>
    <mergeCell ref="S5:S9"/>
    <mergeCell ref="T5:V8"/>
  </mergeCells>
  <printOptions horizontalCentered="1"/>
  <pageMargins left="0.25" right="0.23" top="0.87" bottom="0.82" header="0.67" footer="0.5"/>
  <pageSetup fitToWidth="2" fitToHeight="1" horizontalDpi="600" verticalDpi="600" orientation="landscape" scale="85" r:id="rId1"/>
  <headerFooter scaleWithDoc="0" alignWithMargins="0">
    <oddHeader>&amp;R
</oddHeader>
    <oddFooter>&amp;L&amp;"Arial,Italic"MSDE - LFRO  11 / 2012&amp;C&amp;"Arial,Regular"- &amp;P -&amp;R&amp;"Arial,Italic"Selected Financial Data - Part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3.28125" style="191" customWidth="1"/>
    <col min="2" max="2" width="16.421875" style="191" customWidth="1"/>
    <col min="3" max="3" width="18.00390625" style="191" customWidth="1"/>
    <col min="4" max="4" width="14.00390625" style="192" customWidth="1"/>
    <col min="5" max="5" width="15.00390625" style="192" customWidth="1"/>
    <col min="6" max="6" width="14.140625" style="192" customWidth="1"/>
    <col min="7" max="7" width="16.140625" style="192" customWidth="1"/>
    <col min="8" max="8" width="17.7109375" style="192" customWidth="1"/>
    <col min="9" max="9" width="15.00390625" style="192" bestFit="1" customWidth="1"/>
    <col min="10" max="10" width="15.140625" style="192" customWidth="1"/>
    <col min="11" max="11" width="13.57421875" style="192" customWidth="1"/>
    <col min="12" max="12" width="9.140625" style="131" customWidth="1"/>
    <col min="13" max="13" width="16.00390625" style="131" bestFit="1" customWidth="1"/>
    <col min="14" max="14" width="9.140625" style="131" customWidth="1"/>
    <col min="15" max="15" width="9.421875" style="131" bestFit="1" customWidth="1"/>
    <col min="16" max="16" width="15.28125" style="131" customWidth="1"/>
    <col min="17" max="17" width="17.140625" style="131" customWidth="1"/>
    <col min="18" max="18" width="15.140625" style="131" customWidth="1"/>
    <col min="19" max="20" width="9.140625" style="131" customWidth="1"/>
    <col min="21" max="21" width="14.8515625" style="131" customWidth="1"/>
    <col min="22" max="22" width="10.00390625" style="0" bestFit="1" customWidth="1"/>
  </cols>
  <sheetData>
    <row r="1" spans="1:11" ht="12.75">
      <c r="A1" s="292" t="s">
        <v>139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>
      <c r="A2" s="19"/>
      <c r="B2" s="19"/>
      <c r="C2" s="19"/>
      <c r="D2" s="18"/>
      <c r="E2" s="18"/>
      <c r="F2" s="18"/>
      <c r="G2" s="18"/>
      <c r="H2" s="18"/>
      <c r="I2" s="18"/>
      <c r="J2" s="18"/>
      <c r="K2" s="18"/>
    </row>
    <row r="3" spans="1:11" ht="12.75">
      <c r="A3" s="292" t="s">
        <v>280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="323" customFormat="1" ht="13.5" thickTop="1">
      <c r="A5" s="290" t="s">
        <v>85</v>
      </c>
    </row>
    <row r="6" spans="1:18" ht="12.75" customHeight="1">
      <c r="A6" s="230"/>
      <c r="B6" s="230"/>
      <c r="C6" s="230"/>
      <c r="D6" s="18"/>
      <c r="E6" s="324" t="s">
        <v>70</v>
      </c>
      <c r="F6" s="324"/>
      <c r="G6" s="324"/>
      <c r="H6" s="324"/>
      <c r="I6" s="324"/>
      <c r="J6" s="86"/>
      <c r="K6" s="18"/>
      <c r="M6" s="325" t="s">
        <v>265</v>
      </c>
      <c r="P6" s="326" t="s">
        <v>281</v>
      </c>
      <c r="Q6" s="327" t="s">
        <v>282</v>
      </c>
      <c r="R6" s="322" t="s">
        <v>283</v>
      </c>
    </row>
    <row r="7" spans="1:21" s="3" customFormat="1" ht="12.75">
      <c r="A7" s="21" t="s">
        <v>37</v>
      </c>
      <c r="B7" s="230" t="s">
        <v>168</v>
      </c>
      <c r="C7" s="230" t="s">
        <v>11</v>
      </c>
      <c r="D7" s="227"/>
      <c r="E7" s="227" t="s">
        <v>11</v>
      </c>
      <c r="F7" s="227" t="s">
        <v>7</v>
      </c>
      <c r="G7" s="227"/>
      <c r="H7" s="227"/>
      <c r="I7" s="227" t="s">
        <v>7</v>
      </c>
      <c r="J7" s="227"/>
      <c r="K7" s="227" t="s">
        <v>82</v>
      </c>
      <c r="L7" s="248"/>
      <c r="M7" s="325"/>
      <c r="N7" s="248"/>
      <c r="O7" s="248"/>
      <c r="P7" s="326"/>
      <c r="Q7" s="327"/>
      <c r="R7" s="322"/>
      <c r="S7" s="248"/>
      <c r="T7" s="248"/>
      <c r="U7" s="248"/>
    </row>
    <row r="8" spans="1:21" s="3" customFormat="1" ht="12.75">
      <c r="A8" s="21" t="s">
        <v>38</v>
      </c>
      <c r="B8" s="230" t="s">
        <v>167</v>
      </c>
      <c r="C8" s="230" t="s">
        <v>185</v>
      </c>
      <c r="D8" s="87" t="s">
        <v>3</v>
      </c>
      <c r="E8" s="87" t="s">
        <v>70</v>
      </c>
      <c r="F8" s="227" t="s">
        <v>75</v>
      </c>
      <c r="G8" s="227" t="s">
        <v>165</v>
      </c>
      <c r="H8" s="227" t="s">
        <v>184</v>
      </c>
      <c r="I8" s="227" t="s">
        <v>73</v>
      </c>
      <c r="J8" s="227" t="s">
        <v>7</v>
      </c>
      <c r="K8" s="227" t="s">
        <v>83</v>
      </c>
      <c r="L8" s="248"/>
      <c r="M8" s="325"/>
      <c r="N8" s="248"/>
      <c r="O8" s="248"/>
      <c r="P8" s="326"/>
      <c r="Q8" s="327"/>
      <c r="R8" s="322"/>
      <c r="S8" s="248"/>
      <c r="T8" s="248"/>
      <c r="U8" s="248"/>
    </row>
    <row r="9" spans="1:21" s="3" customFormat="1" ht="13.5" thickBot="1">
      <c r="A9" s="24" t="s">
        <v>39</v>
      </c>
      <c r="B9" s="88" t="s">
        <v>8</v>
      </c>
      <c r="C9" s="229" t="s">
        <v>186</v>
      </c>
      <c r="D9" s="229" t="s">
        <v>4</v>
      </c>
      <c r="E9" s="229"/>
      <c r="F9" s="229" t="s">
        <v>4</v>
      </c>
      <c r="G9" s="229" t="s">
        <v>81</v>
      </c>
      <c r="H9" s="229" t="s">
        <v>71</v>
      </c>
      <c r="I9" s="229" t="s">
        <v>74</v>
      </c>
      <c r="J9" s="229" t="s">
        <v>8</v>
      </c>
      <c r="K9" s="229" t="s">
        <v>81</v>
      </c>
      <c r="L9" s="248"/>
      <c r="M9" s="325"/>
      <c r="N9" s="248"/>
      <c r="O9" s="248"/>
      <c r="P9" s="326"/>
      <c r="Q9" s="327"/>
      <c r="R9" s="322"/>
      <c r="S9" s="248"/>
      <c r="T9" s="248"/>
      <c r="U9" s="248"/>
    </row>
    <row r="10" spans="1:21" s="79" customFormat="1" ht="12.75">
      <c r="A10" s="21" t="s">
        <v>13</v>
      </c>
      <c r="B10" s="99">
        <f>SUM(C10,K10)</f>
        <v>2956368184.98</v>
      </c>
      <c r="C10" s="100">
        <f aca="true" t="shared" si="0" ref="C10:J10">SUM(C12:C39)</f>
        <v>2147132982.0800002</v>
      </c>
      <c r="D10" s="100">
        <f t="shared" si="0"/>
        <v>84286</v>
      </c>
      <c r="E10" s="100">
        <f t="shared" si="0"/>
        <v>2147048696.0800002</v>
      </c>
      <c r="F10" s="100">
        <f t="shared" si="0"/>
        <v>18127829.43</v>
      </c>
      <c r="G10" s="203">
        <f t="shared" si="0"/>
        <v>228999815.04999995</v>
      </c>
      <c r="H10" s="100">
        <f t="shared" si="0"/>
        <v>515290958.32999986</v>
      </c>
      <c r="I10" s="100">
        <f t="shared" si="0"/>
        <v>1367246111.2600002</v>
      </c>
      <c r="J10" s="100">
        <f t="shared" si="0"/>
        <v>17383982.01</v>
      </c>
      <c r="K10" s="100">
        <f>SUM(K12:K39)</f>
        <v>809235202.8999999</v>
      </c>
      <c r="L10" s="249"/>
      <c r="M10" s="100">
        <f>SUM(M12:M39)</f>
        <v>2956049445.7400007</v>
      </c>
      <c r="N10" s="250"/>
      <c r="O10" s="250"/>
      <c r="P10" s="131"/>
      <c r="Q10" s="131"/>
      <c r="R10" s="131"/>
      <c r="S10" s="250"/>
      <c r="T10" s="250"/>
      <c r="U10" s="250"/>
    </row>
    <row r="11" spans="1:13" ht="12.75">
      <c r="A11" s="21"/>
      <c r="B11" s="51"/>
      <c r="C11" s="102"/>
      <c r="D11" s="52"/>
      <c r="E11" s="52"/>
      <c r="F11" s="52"/>
      <c r="G11" s="52"/>
      <c r="H11" s="52"/>
      <c r="I11" s="52"/>
      <c r="J11" s="52"/>
      <c r="K11" s="52"/>
      <c r="L11" s="171"/>
      <c r="M11" s="202"/>
    </row>
    <row r="12" spans="1:22" s="85" customFormat="1" ht="12.75">
      <c r="A12" s="51" t="s">
        <v>14</v>
      </c>
      <c r="B12" s="51">
        <f>C12+K12</f>
        <v>30085992.68</v>
      </c>
      <c r="C12" s="51">
        <f>D12+E12</f>
        <v>21636539.240000002</v>
      </c>
      <c r="D12" s="52">
        <v>0</v>
      </c>
      <c r="E12" s="44">
        <f>SUM(F12:J12)</f>
        <v>21636539.240000002</v>
      </c>
      <c r="F12" s="81">
        <v>0</v>
      </c>
      <c r="G12" s="81">
        <v>1273304.59</v>
      </c>
      <c r="H12" s="81">
        <v>5553529.18</v>
      </c>
      <c r="I12" s="81">
        <v>14467717.940000001</v>
      </c>
      <c r="J12" s="81">
        <v>341987.53</v>
      </c>
      <c r="K12" s="44">
        <v>8449453.44</v>
      </c>
      <c r="L12" s="171"/>
      <c r="M12" s="167">
        <f>B12-Adult!Q10</f>
        <v>30069417.15</v>
      </c>
      <c r="N12" s="171"/>
      <c r="O12" s="250"/>
      <c r="P12" s="212">
        <v>9036062</v>
      </c>
      <c r="Q12" s="212">
        <v>586608.56</v>
      </c>
      <c r="R12" s="171">
        <f>P12-Q12</f>
        <v>8449453.44</v>
      </c>
      <c r="S12" s="171"/>
      <c r="T12" s="171"/>
      <c r="U12" s="251">
        <v>14467717.940000001</v>
      </c>
      <c r="V12" s="205">
        <f>I12-U12</f>
        <v>0</v>
      </c>
    </row>
    <row r="13" spans="1:22" s="85" customFormat="1" ht="12.75">
      <c r="A13" s="51" t="s">
        <v>15</v>
      </c>
      <c r="B13" s="51">
        <f>C13+K13</f>
        <v>241522361.51999998</v>
      </c>
      <c r="C13" s="51">
        <f>D13+E13</f>
        <v>172445327.46999997</v>
      </c>
      <c r="D13" s="52">
        <v>0</v>
      </c>
      <c r="E13" s="44">
        <f>SUM(F13:J13)</f>
        <v>172445327.46999997</v>
      </c>
      <c r="F13" s="81">
        <v>106286.36</v>
      </c>
      <c r="G13" s="81">
        <v>8433204.62</v>
      </c>
      <c r="H13" s="81">
        <v>42418980.49999998</v>
      </c>
      <c r="I13" s="81">
        <v>120933731.95</v>
      </c>
      <c r="J13" s="81">
        <v>553124.04</v>
      </c>
      <c r="K13" s="44">
        <v>69077034.05</v>
      </c>
      <c r="L13" s="171"/>
      <c r="M13" s="167">
        <f>B13-Adult!Q11</f>
        <v>241488698.89999998</v>
      </c>
      <c r="N13" s="171"/>
      <c r="O13" s="250"/>
      <c r="P13" s="212">
        <v>71593291</v>
      </c>
      <c r="Q13" s="212">
        <v>2516256.95</v>
      </c>
      <c r="R13" s="171">
        <f>P13-Q13</f>
        <v>69077034.05</v>
      </c>
      <c r="S13" s="171"/>
      <c r="T13" s="171"/>
      <c r="U13" s="252">
        <v>120933731.95000002</v>
      </c>
      <c r="V13" s="205">
        <f>I13-U13</f>
        <v>0</v>
      </c>
    </row>
    <row r="14" spans="1:22" s="85" customFormat="1" ht="12.75">
      <c r="A14" s="52" t="s">
        <v>16</v>
      </c>
      <c r="B14" s="51">
        <f>C14+K14</f>
        <v>298490303</v>
      </c>
      <c r="C14" s="51">
        <f>D14+E14</f>
        <v>224895875.25</v>
      </c>
      <c r="D14" s="44">
        <v>0</v>
      </c>
      <c r="E14" s="44">
        <f>SUM(F14:J14)</f>
        <v>224895875.25</v>
      </c>
      <c r="F14" s="81">
        <v>0</v>
      </c>
      <c r="G14" s="81">
        <v>15433293.940000003</v>
      </c>
      <c r="H14" s="81">
        <v>51038481.16</v>
      </c>
      <c r="I14" s="81">
        <v>158424100.15</v>
      </c>
      <c r="J14" s="81">
        <v>0</v>
      </c>
      <c r="K14" s="44">
        <v>73594427.75</v>
      </c>
      <c r="L14" s="171"/>
      <c r="M14" s="167">
        <f>B14-Adult!Q12</f>
        <v>298490303</v>
      </c>
      <c r="N14" s="171"/>
      <c r="O14" s="250"/>
      <c r="P14" s="212">
        <v>81670928</v>
      </c>
      <c r="Q14" s="212">
        <v>8076500.25</v>
      </c>
      <c r="R14" s="171">
        <f>P14-Q14</f>
        <v>73594427.75</v>
      </c>
      <c r="S14" s="171"/>
      <c r="T14" s="171"/>
      <c r="U14" s="252">
        <v>158424100.15000004</v>
      </c>
      <c r="V14" s="205">
        <f>I14-U14</f>
        <v>0</v>
      </c>
    </row>
    <row r="15" spans="1:22" s="85" customFormat="1" ht="12.75">
      <c r="A15" s="52" t="s">
        <v>17</v>
      </c>
      <c r="B15" s="51">
        <f>C15+K15</f>
        <v>355712191.44000006</v>
      </c>
      <c r="C15" s="51">
        <f>D15+E15</f>
        <v>268187274.57000008</v>
      </c>
      <c r="D15" s="52">
        <v>0</v>
      </c>
      <c r="E15" s="44">
        <f>SUM(F15:J15)</f>
        <v>268187274.57000008</v>
      </c>
      <c r="F15" s="81">
        <v>1123717</v>
      </c>
      <c r="G15" s="81">
        <v>69122831.78999999</v>
      </c>
      <c r="H15" s="81">
        <v>60646238.969999984</v>
      </c>
      <c r="I15" s="81">
        <v>137121955.71000013</v>
      </c>
      <c r="J15" s="81">
        <v>172531.1</v>
      </c>
      <c r="K15" s="44">
        <v>87524916.87</v>
      </c>
      <c r="L15" s="171"/>
      <c r="M15" s="167">
        <f>B15-Adult!Q13</f>
        <v>355695376.15000004</v>
      </c>
      <c r="N15" s="171"/>
      <c r="O15" s="250"/>
      <c r="P15" s="212">
        <v>92498293</v>
      </c>
      <c r="Q15" s="212">
        <v>4973376.130000001</v>
      </c>
      <c r="R15" s="171">
        <f>P15-Q15</f>
        <v>87524916.87</v>
      </c>
      <c r="S15" s="171"/>
      <c r="T15" s="171"/>
      <c r="U15" s="252">
        <v>137121955.71</v>
      </c>
      <c r="V15" s="205">
        <f>I15-U15</f>
        <v>0</v>
      </c>
    </row>
    <row r="16" spans="1:22" s="85" customFormat="1" ht="12.75">
      <c r="A16" s="52" t="s">
        <v>18</v>
      </c>
      <c r="B16" s="51">
        <f>C16+K16</f>
        <v>49490376.89</v>
      </c>
      <c r="C16" s="51">
        <f>D16+E16</f>
        <v>32993635.07</v>
      </c>
      <c r="D16" s="52">
        <v>0</v>
      </c>
      <c r="E16" s="44">
        <f>SUM(F16:J16)</f>
        <v>32993635.07</v>
      </c>
      <c r="F16" s="81">
        <v>175889.2</v>
      </c>
      <c r="G16" s="81">
        <v>1972634.5500000003</v>
      </c>
      <c r="H16" s="81">
        <v>9905709.580000002</v>
      </c>
      <c r="I16" s="81">
        <v>20559536.91</v>
      </c>
      <c r="J16" s="81">
        <v>379864.83</v>
      </c>
      <c r="K16" s="44">
        <v>16496741.82</v>
      </c>
      <c r="L16" s="171"/>
      <c r="M16" s="167">
        <f>B16-Adult!Q14</f>
        <v>49443213.6</v>
      </c>
      <c r="N16" s="171"/>
      <c r="O16" s="250"/>
      <c r="P16" s="212">
        <v>17042450</v>
      </c>
      <c r="Q16" s="212">
        <v>545708.18</v>
      </c>
      <c r="R16" s="171">
        <f>P16-Q16</f>
        <v>16496741.82</v>
      </c>
      <c r="S16" s="171"/>
      <c r="T16" s="171"/>
      <c r="U16" s="252">
        <v>20559536.909999993</v>
      </c>
      <c r="V16" s="205">
        <f>I16-U16</f>
        <v>0</v>
      </c>
    </row>
    <row r="17" spans="1:21" s="85" customFormat="1" ht="12.75">
      <c r="A17" s="52"/>
      <c r="B17" s="51"/>
      <c r="C17" s="51"/>
      <c r="D17" s="52"/>
      <c r="E17" s="52"/>
      <c r="F17" s="81"/>
      <c r="G17" s="81"/>
      <c r="H17" s="44"/>
      <c r="I17" s="81"/>
      <c r="J17" s="81"/>
      <c r="K17" s="44"/>
      <c r="L17" s="171"/>
      <c r="M17" s="167"/>
      <c r="N17" s="171"/>
      <c r="O17" s="171"/>
      <c r="P17" s="171"/>
      <c r="Q17" s="171"/>
      <c r="R17" s="171"/>
      <c r="S17" s="171"/>
      <c r="T17" s="171"/>
      <c r="U17" s="171"/>
    </row>
    <row r="18" spans="1:22" s="85" customFormat="1" ht="12.75">
      <c r="A18" s="52" t="s">
        <v>19</v>
      </c>
      <c r="B18" s="51">
        <f>C18+K18</f>
        <v>15711479.490000002</v>
      </c>
      <c r="C18" s="51">
        <f>D18+E18</f>
        <v>11116815.700000001</v>
      </c>
      <c r="D18" s="52">
        <v>0</v>
      </c>
      <c r="E18" s="44">
        <f>SUM(F18:J18)</f>
        <v>11116815.700000001</v>
      </c>
      <c r="F18" s="81">
        <v>29047.01</v>
      </c>
      <c r="G18" s="81">
        <v>664175.85</v>
      </c>
      <c r="H18" s="81">
        <v>2844057.37</v>
      </c>
      <c r="I18" s="81">
        <v>7437229.57</v>
      </c>
      <c r="J18" s="44">
        <v>142305.9</v>
      </c>
      <c r="K18" s="44">
        <v>4594663.79</v>
      </c>
      <c r="L18" s="171"/>
      <c r="M18" s="167">
        <f>B18-Adult!Q16</f>
        <v>15711479.490000002</v>
      </c>
      <c r="N18" s="171"/>
      <c r="O18" s="250"/>
      <c r="P18" s="212">
        <v>4903330</v>
      </c>
      <c r="Q18" s="212">
        <v>308666.20999999996</v>
      </c>
      <c r="R18" s="171">
        <f>P18-Q18</f>
        <v>4594663.79</v>
      </c>
      <c r="S18" s="171"/>
      <c r="T18" s="171"/>
      <c r="U18" s="252">
        <v>7437229.570000002</v>
      </c>
      <c r="V18" s="205">
        <f>I18-U18</f>
        <v>0</v>
      </c>
    </row>
    <row r="19" spans="1:22" s="85" customFormat="1" ht="12.75">
      <c r="A19" s="52" t="s">
        <v>20</v>
      </c>
      <c r="B19" s="51">
        <f>C19+K19</f>
        <v>85354856.34</v>
      </c>
      <c r="C19" s="51">
        <f>D19+E19</f>
        <v>60461023.629999995</v>
      </c>
      <c r="D19" s="52">
        <v>0</v>
      </c>
      <c r="E19" s="44">
        <f>SUM(F19:J19)</f>
        <v>60461023.629999995</v>
      </c>
      <c r="F19" s="81">
        <v>4417022.85</v>
      </c>
      <c r="G19" s="81">
        <v>2623311.33</v>
      </c>
      <c r="H19" s="81">
        <v>14686684.51</v>
      </c>
      <c r="I19" s="81">
        <v>38494927.47</v>
      </c>
      <c r="J19" s="81">
        <v>239077.47</v>
      </c>
      <c r="K19" s="44">
        <v>24893832.71</v>
      </c>
      <c r="L19" s="171"/>
      <c r="M19" s="167">
        <f>B19-Adult!Q17</f>
        <v>85354856.34</v>
      </c>
      <c r="N19" s="171"/>
      <c r="O19" s="250"/>
      <c r="P19" s="212">
        <v>25655139</v>
      </c>
      <c r="Q19" s="212">
        <v>761306.2899999999</v>
      </c>
      <c r="R19" s="171">
        <f>P19-Q19</f>
        <v>24893832.71</v>
      </c>
      <c r="S19" s="171"/>
      <c r="T19" s="171"/>
      <c r="U19" s="252">
        <v>38494927.47000002</v>
      </c>
      <c r="V19" s="205">
        <f>I19-U19</f>
        <v>0</v>
      </c>
    </row>
    <row r="20" spans="1:22" s="85" customFormat="1" ht="12.75">
      <c r="A20" s="52" t="s">
        <v>21</v>
      </c>
      <c r="B20" s="51">
        <f>C20+K20</f>
        <v>45522726.9</v>
      </c>
      <c r="C20" s="51">
        <f>D20+E20</f>
        <v>31457109.87</v>
      </c>
      <c r="D20" s="52">
        <v>0</v>
      </c>
      <c r="E20" s="44">
        <f>SUM(F20:J20)</f>
        <v>31457109.87</v>
      </c>
      <c r="F20" s="81">
        <v>0</v>
      </c>
      <c r="G20" s="81">
        <v>1973778.62</v>
      </c>
      <c r="H20" s="81">
        <v>8472289.23</v>
      </c>
      <c r="I20" s="81">
        <v>21011042.02</v>
      </c>
      <c r="J20" s="81">
        <v>0</v>
      </c>
      <c r="K20" s="44">
        <v>14065617.03</v>
      </c>
      <c r="L20" s="171"/>
      <c r="M20" s="167">
        <f>B20-Adult!Q18</f>
        <v>45522726.9</v>
      </c>
      <c r="N20" s="171"/>
      <c r="O20" s="250"/>
      <c r="P20" s="212">
        <v>14837622</v>
      </c>
      <c r="Q20" s="212">
        <v>772004.97</v>
      </c>
      <c r="R20" s="171">
        <f>P20-Q20</f>
        <v>14065617.03</v>
      </c>
      <c r="S20" s="171"/>
      <c r="T20" s="171"/>
      <c r="U20" s="252">
        <v>21011042.019999992</v>
      </c>
      <c r="V20" s="205">
        <f>I20-U20</f>
        <v>0</v>
      </c>
    </row>
    <row r="21" spans="1:22" s="85" customFormat="1" ht="12.75">
      <c r="A21" s="52" t="s">
        <v>22</v>
      </c>
      <c r="B21" s="51">
        <f>C21+K21</f>
        <v>73076419.82</v>
      </c>
      <c r="C21" s="51">
        <f>D21+E21</f>
        <v>49359804.66</v>
      </c>
      <c r="D21" s="52">
        <v>0</v>
      </c>
      <c r="E21" s="44">
        <f>SUM(F21:J21)</f>
        <v>49359804.66</v>
      </c>
      <c r="F21" s="81">
        <v>0</v>
      </c>
      <c r="G21" s="81">
        <v>5649274.5600000005</v>
      </c>
      <c r="H21" s="81">
        <v>14275477.65</v>
      </c>
      <c r="I21" s="81">
        <v>29435052.45</v>
      </c>
      <c r="J21" s="81">
        <v>0</v>
      </c>
      <c r="K21" s="44">
        <v>23716615.16</v>
      </c>
      <c r="L21" s="171"/>
      <c r="M21" s="167">
        <f>B21-Adult!Q19</f>
        <v>73009790.66999999</v>
      </c>
      <c r="N21" s="171"/>
      <c r="O21" s="250"/>
      <c r="P21" s="212">
        <v>24388903</v>
      </c>
      <c r="Q21" s="212">
        <v>672287.84</v>
      </c>
      <c r="R21" s="171">
        <f>P21-Q21</f>
        <v>23716615.16</v>
      </c>
      <c r="S21" s="171"/>
      <c r="T21" s="171"/>
      <c r="U21" s="252">
        <v>29435052.449999996</v>
      </c>
      <c r="V21" s="205">
        <f>I21-U21</f>
        <v>0</v>
      </c>
    </row>
    <row r="22" spans="1:22" s="85" customFormat="1" ht="12.75">
      <c r="A22" s="52" t="s">
        <v>23</v>
      </c>
      <c r="B22" s="51">
        <f>C22+K22</f>
        <v>13337449.899999999</v>
      </c>
      <c r="C22" s="51">
        <f>D22+E22</f>
        <v>9254718.809999999</v>
      </c>
      <c r="D22" s="52">
        <v>0</v>
      </c>
      <c r="E22" s="44">
        <f>SUM(F22:J22)</f>
        <v>9254718.809999999</v>
      </c>
      <c r="F22" s="81">
        <v>0</v>
      </c>
      <c r="G22" s="81">
        <v>513360.57</v>
      </c>
      <c r="H22" s="81">
        <v>2476794.28</v>
      </c>
      <c r="I22" s="81">
        <v>6264563.96</v>
      </c>
      <c r="J22" s="81">
        <v>0</v>
      </c>
      <c r="K22" s="44">
        <v>4082731.09</v>
      </c>
      <c r="L22" s="171"/>
      <c r="M22" s="167">
        <f>B22-Adult!Q20</f>
        <v>13323808.469999999</v>
      </c>
      <c r="N22" s="171"/>
      <c r="O22" s="250"/>
      <c r="P22" s="212">
        <v>4308318</v>
      </c>
      <c r="Q22" s="212">
        <v>225586.91</v>
      </c>
      <c r="R22" s="171">
        <f>P22-Q22</f>
        <v>4082731.09</v>
      </c>
      <c r="S22" s="171"/>
      <c r="T22" s="171"/>
      <c r="U22" s="252">
        <v>6264563.96</v>
      </c>
      <c r="V22" s="205">
        <f>I22-U22</f>
        <v>0</v>
      </c>
    </row>
    <row r="23" spans="1:21" s="85" customFormat="1" ht="12.75">
      <c r="A23" s="52"/>
      <c r="B23" s="51"/>
      <c r="C23" s="51"/>
      <c r="D23" s="52"/>
      <c r="E23" s="52"/>
      <c r="F23" s="81"/>
      <c r="G23" s="44"/>
      <c r="H23" s="81"/>
      <c r="I23" s="81"/>
      <c r="J23" s="81"/>
      <c r="K23" s="44"/>
      <c r="L23" s="171"/>
      <c r="M23" s="167"/>
      <c r="N23" s="171"/>
      <c r="O23" s="171"/>
      <c r="P23" s="171"/>
      <c r="Q23" s="171"/>
      <c r="R23" s="171"/>
      <c r="S23" s="171"/>
      <c r="T23" s="171"/>
      <c r="U23" s="171"/>
    </row>
    <row r="24" spans="1:22" s="85" customFormat="1" ht="12.75">
      <c r="A24" s="52" t="s">
        <v>24</v>
      </c>
      <c r="B24" s="51">
        <f>C24+K24</f>
        <v>119909942.64999999</v>
      </c>
      <c r="C24" s="51">
        <f>D24+E24</f>
        <v>84024272.47999999</v>
      </c>
      <c r="D24" s="52">
        <v>39200</v>
      </c>
      <c r="E24" s="44">
        <f>SUM(F24:J24)</f>
        <v>83985072.47999999</v>
      </c>
      <c r="F24" s="81">
        <v>1627276.8699999999</v>
      </c>
      <c r="G24" s="81">
        <v>5074796.46</v>
      </c>
      <c r="H24" s="44">
        <v>22900060.629999995</v>
      </c>
      <c r="I24" s="81">
        <v>54382906.62</v>
      </c>
      <c r="J24" s="81">
        <v>31.9</v>
      </c>
      <c r="K24" s="44">
        <v>35885670.17</v>
      </c>
      <c r="L24" s="171"/>
      <c r="M24" s="167">
        <f>B24-Adult!Q22</f>
        <v>119897564.13999999</v>
      </c>
      <c r="N24" s="171"/>
      <c r="O24" s="250"/>
      <c r="P24" s="212">
        <v>37199847</v>
      </c>
      <c r="Q24" s="212">
        <v>1314176.83</v>
      </c>
      <c r="R24" s="171">
        <f>P24-Q24</f>
        <v>35885670.17</v>
      </c>
      <c r="S24" s="171"/>
      <c r="T24" s="171"/>
      <c r="U24" s="252">
        <v>54418186.05999999</v>
      </c>
      <c r="V24" s="205">
        <f>I24-U24</f>
        <v>-35279.439999990165</v>
      </c>
    </row>
    <row r="25" spans="1:22" s="85" customFormat="1" ht="12.75">
      <c r="A25" s="52" t="s">
        <v>25</v>
      </c>
      <c r="B25" s="51">
        <f>C25+K25</f>
        <v>14080606.82</v>
      </c>
      <c r="C25" s="51">
        <f>D25+E25</f>
        <v>10083419.33</v>
      </c>
      <c r="D25" s="52">
        <v>0</v>
      </c>
      <c r="E25" s="44">
        <f>SUM(F25:J25)</f>
        <v>10083419.33</v>
      </c>
      <c r="F25" s="81">
        <v>0</v>
      </c>
      <c r="G25" s="81">
        <v>549423.11</v>
      </c>
      <c r="H25" s="81">
        <v>2386161.23</v>
      </c>
      <c r="I25" s="81">
        <v>7137478.0600000005</v>
      </c>
      <c r="J25" s="81">
        <v>10356.93</v>
      </c>
      <c r="K25" s="44">
        <v>3997187.49</v>
      </c>
      <c r="L25" s="171"/>
      <c r="M25" s="167">
        <f>B25-Adult!Q23</f>
        <v>14080606.82</v>
      </c>
      <c r="N25" s="171"/>
      <c r="O25" s="250"/>
      <c r="P25" s="212">
        <v>4288139</v>
      </c>
      <c r="Q25" s="212">
        <v>290951.51</v>
      </c>
      <c r="R25" s="171">
        <f>P25-Q25</f>
        <v>3997187.49</v>
      </c>
      <c r="S25" s="171"/>
      <c r="T25" s="171"/>
      <c r="U25" s="252">
        <v>7137478.059999999</v>
      </c>
      <c r="V25" s="205">
        <f>I25-U25</f>
        <v>0</v>
      </c>
    </row>
    <row r="26" spans="1:22" s="85" customFormat="1" ht="12.75">
      <c r="A26" s="52" t="s">
        <v>26</v>
      </c>
      <c r="B26" s="51">
        <f>C26+K26</f>
        <v>129168976.64</v>
      </c>
      <c r="C26" s="51">
        <f>D26+E26</f>
        <v>96625995.77</v>
      </c>
      <c r="D26" s="52">
        <v>0</v>
      </c>
      <c r="E26" s="44">
        <f>SUM(F26:J26)</f>
        <v>96625995.77</v>
      </c>
      <c r="F26" s="81">
        <v>0</v>
      </c>
      <c r="G26" s="81">
        <v>4347484.13</v>
      </c>
      <c r="H26" s="81">
        <v>20393165.419999998</v>
      </c>
      <c r="I26" s="81">
        <v>69834739.26</v>
      </c>
      <c r="J26" s="81">
        <v>2050606.96</v>
      </c>
      <c r="K26" s="44">
        <v>32542980.87</v>
      </c>
      <c r="L26" s="171"/>
      <c r="M26" s="167">
        <f>B26-Adult!Q24</f>
        <v>129168976.64</v>
      </c>
      <c r="N26" s="171"/>
      <c r="O26" s="250"/>
      <c r="P26" s="212">
        <v>34323976</v>
      </c>
      <c r="Q26" s="212">
        <v>1780995.1300000001</v>
      </c>
      <c r="R26" s="171">
        <f>P26-Q26</f>
        <v>32542980.87</v>
      </c>
      <c r="S26" s="171"/>
      <c r="T26" s="171"/>
      <c r="U26" s="252">
        <v>69834739.25999996</v>
      </c>
      <c r="V26" s="205">
        <f>I26-U26</f>
        <v>0</v>
      </c>
    </row>
    <row r="27" spans="1:22" s="85" customFormat="1" ht="12.75">
      <c r="A27" s="52" t="s">
        <v>27</v>
      </c>
      <c r="B27" s="51">
        <f>C27+K27</f>
        <v>184670395.67999998</v>
      </c>
      <c r="C27" s="51">
        <f>D27+E27</f>
        <v>125919876.79999998</v>
      </c>
      <c r="D27" s="52">
        <v>0</v>
      </c>
      <c r="E27" s="44">
        <f>SUM(F27:J27)</f>
        <v>125919876.79999998</v>
      </c>
      <c r="F27" s="81">
        <v>445000</v>
      </c>
      <c r="G27" s="81">
        <v>5625325.83</v>
      </c>
      <c r="H27" s="81">
        <v>34964979.65999998</v>
      </c>
      <c r="I27" s="81">
        <v>84884571.31</v>
      </c>
      <c r="J27" s="81">
        <v>0</v>
      </c>
      <c r="K27" s="44">
        <v>58750518.88</v>
      </c>
      <c r="L27" s="171"/>
      <c r="M27" s="167">
        <f>B27-Adult!Q25</f>
        <v>184670395.67999998</v>
      </c>
      <c r="N27" s="171"/>
      <c r="O27" s="250"/>
      <c r="P27" s="212">
        <v>59683290</v>
      </c>
      <c r="Q27" s="212">
        <v>932771.1200000001</v>
      </c>
      <c r="R27" s="171">
        <f>P27-Q27</f>
        <v>58750518.88</v>
      </c>
      <c r="S27" s="171"/>
      <c r="T27" s="171"/>
      <c r="U27" s="252">
        <v>84884571.31</v>
      </c>
      <c r="V27" s="205">
        <f>I27-U27</f>
        <v>0</v>
      </c>
    </row>
    <row r="28" spans="1:22" s="85" customFormat="1" ht="12.75">
      <c r="A28" s="52" t="s">
        <v>28</v>
      </c>
      <c r="B28" s="51">
        <f>C28+K28</f>
        <v>6673929.969999999</v>
      </c>
      <c r="C28" s="51">
        <f>D28+E28</f>
        <v>4524783.819999999</v>
      </c>
      <c r="D28" s="52">
        <v>0</v>
      </c>
      <c r="E28" s="44">
        <f>SUM(F28:J28)</f>
        <v>4524783.819999999</v>
      </c>
      <c r="F28" s="81">
        <v>0</v>
      </c>
      <c r="G28" s="81">
        <v>746659.85</v>
      </c>
      <c r="H28" s="81">
        <v>1320849.3899999992</v>
      </c>
      <c r="I28" s="81">
        <v>2315186.79</v>
      </c>
      <c r="J28" s="81">
        <v>142087.79</v>
      </c>
      <c r="K28" s="44">
        <v>2149146.15</v>
      </c>
      <c r="L28" s="171"/>
      <c r="M28" s="167">
        <f>B28-Adult!Q26</f>
        <v>6673929.969999999</v>
      </c>
      <c r="N28" s="171"/>
      <c r="O28" s="250"/>
      <c r="P28" s="212">
        <v>2299935</v>
      </c>
      <c r="Q28" s="212">
        <v>150788.84999999998</v>
      </c>
      <c r="R28" s="171">
        <f>P28-Q28</f>
        <v>2149146.15</v>
      </c>
      <c r="S28" s="171"/>
      <c r="T28" s="171"/>
      <c r="U28" s="252">
        <v>2315186.79</v>
      </c>
      <c r="V28" s="205">
        <f>I28-U28</f>
        <v>0</v>
      </c>
    </row>
    <row r="29" spans="1:21" s="85" customFormat="1" ht="12.75">
      <c r="A29" s="52"/>
      <c r="B29" s="51"/>
      <c r="C29" s="51"/>
      <c r="D29" s="52"/>
      <c r="E29" s="52"/>
      <c r="F29" s="81"/>
      <c r="G29" s="44"/>
      <c r="H29" s="81"/>
      <c r="I29" s="81"/>
      <c r="J29" s="81"/>
      <c r="K29" s="44"/>
      <c r="L29" s="171"/>
      <c r="M29" s="167"/>
      <c r="N29" s="171"/>
      <c r="O29" s="171"/>
      <c r="P29" s="171"/>
      <c r="Q29" s="171"/>
      <c r="R29" s="171"/>
      <c r="S29" s="171"/>
      <c r="T29" s="171"/>
      <c r="U29" s="171"/>
    </row>
    <row r="30" spans="1:22" s="85" customFormat="1" ht="12.75">
      <c r="A30" s="51" t="s">
        <v>148</v>
      </c>
      <c r="B30" s="51">
        <f>C30+K30</f>
        <v>627307337.53</v>
      </c>
      <c r="C30" s="51">
        <f>D30+E30</f>
        <v>463595904.37</v>
      </c>
      <c r="D30" s="52">
        <v>0</v>
      </c>
      <c r="E30" s="44">
        <f>SUM(F30:J30)</f>
        <v>463595904.37</v>
      </c>
      <c r="F30" s="81">
        <v>9256528</v>
      </c>
      <c r="G30" s="81">
        <v>70999026.23</v>
      </c>
      <c r="H30" s="81">
        <v>103835576.82000001</v>
      </c>
      <c r="I30" s="81">
        <v>279504773.32</v>
      </c>
      <c r="J30" s="81">
        <v>0</v>
      </c>
      <c r="K30" s="44">
        <v>163711433.16</v>
      </c>
      <c r="L30" s="171"/>
      <c r="M30" s="167">
        <f>B30-Adult!Q28</f>
        <v>627307337.53</v>
      </c>
      <c r="N30" s="171"/>
      <c r="O30" s="250"/>
      <c r="P30" s="212">
        <v>169926025</v>
      </c>
      <c r="Q30" s="212">
        <v>6214591.84</v>
      </c>
      <c r="R30" s="171">
        <f>P30-Q30</f>
        <v>163711433.16</v>
      </c>
      <c r="S30" s="171"/>
      <c r="T30" s="171"/>
      <c r="U30" s="252">
        <v>279504773.31999993</v>
      </c>
      <c r="V30" s="205">
        <f>I30-U30</f>
        <v>0</v>
      </c>
    </row>
    <row r="31" spans="1:22" s="85" customFormat="1" ht="12.75">
      <c r="A31" s="52" t="s">
        <v>29</v>
      </c>
      <c r="B31" s="51">
        <f>C31+K31</f>
        <v>433151748.43</v>
      </c>
      <c r="C31" s="51">
        <f>D31+E31</f>
        <v>312278555.43</v>
      </c>
      <c r="D31" s="52">
        <v>45086</v>
      </c>
      <c r="E31" s="44">
        <f>SUM(F31:J31)</f>
        <v>312233469.43</v>
      </c>
      <c r="F31" s="81">
        <v>0</v>
      </c>
      <c r="G31" s="81">
        <v>25117683.259999998</v>
      </c>
      <c r="H31" s="81">
        <v>75640809.75999999</v>
      </c>
      <c r="I31" s="81">
        <v>198964097.17000002</v>
      </c>
      <c r="J31" s="81">
        <v>12510879.24</v>
      </c>
      <c r="K31" s="44">
        <v>120873193</v>
      </c>
      <c r="L31" s="171"/>
      <c r="M31" s="167">
        <f>B31-Adult!Q29</f>
        <v>433151748.43</v>
      </c>
      <c r="N31" s="171"/>
      <c r="O31" s="250"/>
      <c r="P31" s="212">
        <v>127564093</v>
      </c>
      <c r="Q31" s="212">
        <v>6690900</v>
      </c>
      <c r="R31" s="171">
        <f>P31-Q31</f>
        <v>120873193</v>
      </c>
      <c r="S31" s="171"/>
      <c r="T31" s="171"/>
      <c r="U31" s="252">
        <v>198964097.16999993</v>
      </c>
      <c r="V31" s="205">
        <f>I31-U31</f>
        <v>0</v>
      </c>
    </row>
    <row r="32" spans="1:22" s="85" customFormat="1" ht="12.75">
      <c r="A32" s="52" t="s">
        <v>30</v>
      </c>
      <c r="B32" s="51">
        <f>C32+K32</f>
        <v>22913045.36</v>
      </c>
      <c r="C32" s="51">
        <f>D32+E32</f>
        <v>16677627.799999999</v>
      </c>
      <c r="D32" s="52">
        <v>0</v>
      </c>
      <c r="E32" s="44">
        <f>SUM(F32:J32)</f>
        <v>16677627.799999999</v>
      </c>
      <c r="F32" s="81">
        <v>81852.3</v>
      </c>
      <c r="G32" s="81">
        <v>919060.9399999998</v>
      </c>
      <c r="H32" s="81">
        <v>4024036.5</v>
      </c>
      <c r="I32" s="81">
        <v>11302651.229999999</v>
      </c>
      <c r="J32" s="81">
        <v>350026.83</v>
      </c>
      <c r="K32" s="44">
        <v>6235417.5600000005</v>
      </c>
      <c r="L32" s="171"/>
      <c r="M32" s="167">
        <f>B32-Adult!Q30</f>
        <v>22908866.73</v>
      </c>
      <c r="N32" s="171"/>
      <c r="O32" s="250"/>
      <c r="P32" s="212">
        <v>6590974</v>
      </c>
      <c r="Q32" s="212">
        <v>355556.43999999994</v>
      </c>
      <c r="R32" s="171">
        <f>P32-Q32</f>
        <v>6235417.5600000005</v>
      </c>
      <c r="S32" s="171"/>
      <c r="T32" s="171"/>
      <c r="U32" s="252">
        <v>11302651.230000002</v>
      </c>
      <c r="V32" s="205">
        <f>I32-U32</f>
        <v>0</v>
      </c>
    </row>
    <row r="33" spans="1:22" s="85" customFormat="1" ht="12.75">
      <c r="A33" s="52" t="s">
        <v>31</v>
      </c>
      <c r="B33" s="51">
        <f>C33+K33</f>
        <v>51303756.89</v>
      </c>
      <c r="C33" s="51">
        <f>D33+E33</f>
        <v>37204634.480000004</v>
      </c>
      <c r="D33" s="52">
        <v>0</v>
      </c>
      <c r="E33" s="44">
        <f>SUM(F33:J33)</f>
        <v>37204634.480000004</v>
      </c>
      <c r="F33" s="81">
        <v>184568.21</v>
      </c>
      <c r="G33" s="81">
        <v>1776252.85</v>
      </c>
      <c r="H33" s="81">
        <v>8926310.83</v>
      </c>
      <c r="I33" s="81">
        <v>26317502.59</v>
      </c>
      <c r="J33" s="81">
        <v>0</v>
      </c>
      <c r="K33" s="44">
        <v>14099122.41</v>
      </c>
      <c r="L33" s="171"/>
      <c r="M33" s="167">
        <f>B33-Adult!Q31</f>
        <v>51250283.28</v>
      </c>
      <c r="N33" s="171"/>
      <c r="O33" s="250"/>
      <c r="P33" s="212">
        <v>14684898</v>
      </c>
      <c r="Q33" s="212">
        <v>585775.5900000001</v>
      </c>
      <c r="R33" s="171">
        <f>P33-Q33</f>
        <v>14099122.41</v>
      </c>
      <c r="S33" s="171"/>
      <c r="T33" s="171"/>
      <c r="U33" s="252">
        <v>26317502.590000007</v>
      </c>
      <c r="V33" s="205">
        <f>I33-U33</f>
        <v>0</v>
      </c>
    </row>
    <row r="34" spans="1:22" s="85" customFormat="1" ht="12.75">
      <c r="A34" s="52" t="s">
        <v>32</v>
      </c>
      <c r="B34" s="51">
        <f>C34+K34</f>
        <v>9637122.6</v>
      </c>
      <c r="C34" s="51">
        <f>D34+E34</f>
        <v>6877059</v>
      </c>
      <c r="D34" s="52">
        <v>0</v>
      </c>
      <c r="E34" s="44">
        <f>SUM(F34:J34)</f>
        <v>6877059</v>
      </c>
      <c r="F34" s="81">
        <v>21441.710000000014</v>
      </c>
      <c r="G34" s="81">
        <v>426115.2900000001</v>
      </c>
      <c r="H34" s="81">
        <v>1739420.76</v>
      </c>
      <c r="I34" s="81">
        <v>4537768.48</v>
      </c>
      <c r="J34" s="81">
        <v>152312.76</v>
      </c>
      <c r="K34" s="44">
        <v>2760063.6</v>
      </c>
      <c r="L34" s="171"/>
      <c r="M34" s="167">
        <f>B34-Adult!Q32</f>
        <v>9620296.09</v>
      </c>
      <c r="N34" s="171"/>
      <c r="O34" s="250"/>
      <c r="P34" s="212">
        <v>3061622</v>
      </c>
      <c r="Q34" s="212">
        <v>301558.39999999997</v>
      </c>
      <c r="R34" s="171">
        <f>P34-Q34</f>
        <v>2760063.6</v>
      </c>
      <c r="S34" s="171"/>
      <c r="T34" s="171"/>
      <c r="U34" s="252">
        <v>4537768.480000001</v>
      </c>
      <c r="V34" s="205">
        <f>I34-U34</f>
        <v>0</v>
      </c>
    </row>
    <row r="35" spans="1:21" s="85" customFormat="1" ht="12.75">
      <c r="A35" s="52"/>
      <c r="B35" s="51"/>
      <c r="C35" s="51"/>
      <c r="D35" s="52"/>
      <c r="E35" s="52"/>
      <c r="F35" s="81"/>
      <c r="G35" s="44"/>
      <c r="H35" s="81"/>
      <c r="I35" s="81"/>
      <c r="J35" s="81"/>
      <c r="K35" s="44"/>
      <c r="L35" s="171"/>
      <c r="M35" s="167"/>
      <c r="N35" s="171"/>
      <c r="O35" s="171"/>
      <c r="P35" s="171"/>
      <c r="Q35" s="171"/>
      <c r="R35" s="171"/>
      <c r="S35" s="171"/>
      <c r="T35" s="171"/>
      <c r="U35" s="171"/>
    </row>
    <row r="36" spans="1:22" s="85" customFormat="1" ht="12.75">
      <c r="A36" s="52" t="s">
        <v>33</v>
      </c>
      <c r="B36" s="51">
        <f>C36+K36</f>
        <v>13469645.680000002</v>
      </c>
      <c r="C36" s="51">
        <f>D36+E36</f>
        <v>9928198.500000002</v>
      </c>
      <c r="D36" s="52">
        <v>0</v>
      </c>
      <c r="E36" s="44">
        <f>SUM(F36:J36)</f>
        <v>9928198.500000002</v>
      </c>
      <c r="F36" s="81">
        <v>0</v>
      </c>
      <c r="G36" s="81">
        <v>583155.93</v>
      </c>
      <c r="H36" s="81">
        <v>2312158.8100000005</v>
      </c>
      <c r="I36" s="81">
        <v>7032883.760000001</v>
      </c>
      <c r="J36" s="81">
        <v>0</v>
      </c>
      <c r="K36" s="44">
        <v>3541447.18</v>
      </c>
      <c r="L36" s="171"/>
      <c r="M36" s="167">
        <f>B36-Adult!Q34</f>
        <v>13469645.680000002</v>
      </c>
      <c r="N36" s="171"/>
      <c r="O36" s="250"/>
      <c r="P36" s="171">
        <v>3756748</v>
      </c>
      <c r="Q36" s="212">
        <v>215300.81999999998</v>
      </c>
      <c r="R36" s="171">
        <f>P36-Q36</f>
        <v>3541447.18</v>
      </c>
      <c r="S36" s="171"/>
      <c r="T36" s="171"/>
      <c r="U36" s="252">
        <v>7032883.760000001</v>
      </c>
      <c r="V36" s="205">
        <f>I36-U36</f>
        <v>0</v>
      </c>
    </row>
    <row r="37" spans="1:22" s="85" customFormat="1" ht="12.75">
      <c r="A37" s="52" t="s">
        <v>34</v>
      </c>
      <c r="B37" s="51">
        <f>C37+K37</f>
        <v>64810183.81000001</v>
      </c>
      <c r="C37" s="51">
        <f>D37+E37</f>
        <v>47333371.99000001</v>
      </c>
      <c r="D37" s="52">
        <v>0</v>
      </c>
      <c r="E37" s="44">
        <f>SUM(F37:J37)</f>
        <v>47333371.99000001</v>
      </c>
      <c r="F37" s="52">
        <v>69402.8</v>
      </c>
      <c r="G37" s="44">
        <v>3000233.35</v>
      </c>
      <c r="H37" s="81">
        <v>11869896.91</v>
      </c>
      <c r="I37" s="81">
        <v>32393838.93000001</v>
      </c>
      <c r="J37" s="81">
        <v>0</v>
      </c>
      <c r="K37" s="44">
        <v>17476811.82</v>
      </c>
      <c r="L37" s="171"/>
      <c r="M37" s="167">
        <f>B37-Adult!Q35</f>
        <v>64810183.81000001</v>
      </c>
      <c r="N37" s="171"/>
      <c r="O37" s="250"/>
      <c r="P37" s="171">
        <v>18559074</v>
      </c>
      <c r="Q37" s="212">
        <v>1082262.18</v>
      </c>
      <c r="R37" s="171">
        <f>P37-Q37</f>
        <v>17476811.82</v>
      </c>
      <c r="S37" s="171"/>
      <c r="T37" s="171"/>
      <c r="U37" s="252">
        <v>32393838.93000001</v>
      </c>
      <c r="V37" s="205">
        <f>I37-U37</f>
        <v>0</v>
      </c>
    </row>
    <row r="38" spans="1:22" s="85" customFormat="1" ht="12.75">
      <c r="A38" s="52" t="s">
        <v>35</v>
      </c>
      <c r="B38" s="51">
        <f>C38+K38</f>
        <v>45866760.870000005</v>
      </c>
      <c r="C38" s="51">
        <f>D38+E38</f>
        <v>32818541.6</v>
      </c>
      <c r="D38" s="52">
        <v>0</v>
      </c>
      <c r="E38" s="44">
        <f>SUM(F38:J38)</f>
        <v>32818541.6</v>
      </c>
      <c r="F38" s="81">
        <v>589436.2199999999</v>
      </c>
      <c r="G38" s="81">
        <v>1774073.8499999996</v>
      </c>
      <c r="H38" s="81">
        <v>8014097.82</v>
      </c>
      <c r="I38" s="81">
        <v>22431916.71</v>
      </c>
      <c r="J38" s="81">
        <v>9017</v>
      </c>
      <c r="K38" s="52">
        <v>13048219.27</v>
      </c>
      <c r="L38" s="171"/>
      <c r="M38" s="167">
        <f>B38-Adult!Q36</f>
        <v>45866760.870000005</v>
      </c>
      <c r="N38" s="171"/>
      <c r="O38" s="250"/>
      <c r="P38" s="171">
        <v>13893333</v>
      </c>
      <c r="Q38" s="212">
        <v>845113.73</v>
      </c>
      <c r="R38" s="171">
        <f>P38-Q38</f>
        <v>13048219.27</v>
      </c>
      <c r="S38" s="171"/>
      <c r="T38" s="171"/>
      <c r="U38" s="252">
        <v>22431916.710000005</v>
      </c>
      <c r="V38" s="205">
        <f>I38-U38</f>
        <v>0</v>
      </c>
    </row>
    <row r="39" spans="1:22" s="85" customFormat="1" ht="12.75">
      <c r="A39" s="47" t="s">
        <v>36</v>
      </c>
      <c r="B39" s="65">
        <f>C39+K39</f>
        <v>25100574.07</v>
      </c>
      <c r="C39" s="65">
        <f>D39+E39</f>
        <v>17432616.44</v>
      </c>
      <c r="D39" s="47">
        <v>0</v>
      </c>
      <c r="E39" s="47">
        <f>SUM(F39:J39)</f>
        <v>17432616.44</v>
      </c>
      <c r="F39" s="143">
        <v>360.9</v>
      </c>
      <c r="G39" s="143">
        <v>401353.55000000005</v>
      </c>
      <c r="H39" s="143">
        <v>4645191.359999999</v>
      </c>
      <c r="I39" s="143">
        <v>12055938.9</v>
      </c>
      <c r="J39" s="143">
        <v>329771.73</v>
      </c>
      <c r="K39" s="47">
        <v>7667957.63</v>
      </c>
      <c r="L39" s="171"/>
      <c r="M39" s="167">
        <f>B39-Adult!Q37</f>
        <v>25063179.4</v>
      </c>
      <c r="N39" s="171"/>
      <c r="O39" s="250"/>
      <c r="P39" s="171">
        <v>8069813</v>
      </c>
      <c r="Q39" s="212">
        <v>401855.37</v>
      </c>
      <c r="R39" s="171">
        <f>P39-Q39</f>
        <v>7667957.63</v>
      </c>
      <c r="S39" s="171"/>
      <c r="T39" s="171"/>
      <c r="U39" s="252">
        <v>12055938.900000002</v>
      </c>
      <c r="V39" s="205">
        <f>I39-U39</f>
        <v>0</v>
      </c>
    </row>
    <row r="40" spans="1:21" s="85" customFormat="1" ht="13.5" thickBot="1">
      <c r="A40" s="52"/>
      <c r="B40" s="52"/>
      <c r="C40" s="52"/>
      <c r="D40" s="44"/>
      <c r="E40" s="44"/>
      <c r="F40" s="44"/>
      <c r="G40" s="44"/>
      <c r="H40" s="44"/>
      <c r="I40" s="44"/>
      <c r="J40" s="44"/>
      <c r="K40" s="44"/>
      <c r="L40" s="171"/>
      <c r="M40" s="171"/>
      <c r="N40" s="171"/>
      <c r="O40" s="171"/>
      <c r="P40" s="253">
        <f>SUM(P12:P39)</f>
        <v>849836103</v>
      </c>
      <c r="Q40" s="253">
        <f>SUM(Q12:Q39)</f>
        <v>40600900.099999994</v>
      </c>
      <c r="R40" s="253">
        <f>P40-Q40</f>
        <v>809235202.9</v>
      </c>
      <c r="S40" s="171"/>
      <c r="T40" s="171"/>
      <c r="U40" s="253">
        <f>S40-T40</f>
        <v>0</v>
      </c>
    </row>
    <row r="41" spans="2:11" ht="13.5" thickTop="1">
      <c r="B41" s="19"/>
      <c r="C41" s="19"/>
      <c r="D41" s="18"/>
      <c r="E41" s="18"/>
      <c r="F41" s="18"/>
      <c r="G41" s="18"/>
      <c r="H41" s="18"/>
      <c r="I41" s="18"/>
      <c r="J41" s="18"/>
      <c r="K41" s="18"/>
    </row>
  </sheetData>
  <sheetProtection password="CAF5" sheet="1" objects="1" scenarios="1"/>
  <mergeCells count="8">
    <mergeCell ref="R6:R9"/>
    <mergeCell ref="A5:IV5"/>
    <mergeCell ref="A3:K3"/>
    <mergeCell ref="A1:K1"/>
    <mergeCell ref="E6:I6"/>
    <mergeCell ref="M6:M9"/>
    <mergeCell ref="P6:P9"/>
    <mergeCell ref="Q6:Q9"/>
  </mergeCells>
  <printOptions horizontalCentered="1"/>
  <pageMargins left="0.4" right="0.45" top="0.87" bottom="0.82" header="0.67" footer="0.5"/>
  <pageSetup fitToHeight="1" fitToWidth="1" horizontalDpi="600" verticalDpi="600" orientation="landscape" scale="78" r:id="rId1"/>
  <headerFooter scaleWithDoc="0" alignWithMargins="0">
    <oddFooter>&amp;L&amp;"Arial,Italic"MSDE - LFRO   11 / 2012&amp;C&amp;"Arial,Regular"- 12 -&amp;R&amp;"Arial,Italic"Selected Financial Data - Part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7.140625" style="189" customWidth="1"/>
    <col min="2" max="2" width="20.140625" style="189" customWidth="1"/>
    <col min="3" max="3" width="14.00390625" style="189" bestFit="1" customWidth="1"/>
    <col min="4" max="4" width="13.140625" style="189" customWidth="1"/>
    <col min="5" max="5" width="15.7109375" style="189" customWidth="1"/>
    <col min="6" max="6" width="13.57421875" style="189" customWidth="1"/>
    <col min="7" max="7" width="12.28125" style="189" customWidth="1"/>
    <col min="8" max="8" width="12.8515625" style="189" customWidth="1"/>
    <col min="9" max="9" width="14.57421875" style="189" customWidth="1"/>
    <col min="10" max="10" width="13.28125" style="189" customWidth="1"/>
    <col min="11" max="11" width="13.7109375" style="189" customWidth="1"/>
    <col min="12" max="12" width="11.140625" style="189" customWidth="1"/>
    <col min="13" max="13" width="12.421875" style="189" customWidth="1"/>
    <col min="14" max="14" width="3.7109375" style="141" customWidth="1"/>
    <col min="15" max="16384" width="9.140625" style="85" customWidth="1"/>
  </cols>
  <sheetData>
    <row r="1" spans="1:14" ht="12.75">
      <c r="A1" s="303" t="s">
        <v>140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171"/>
    </row>
    <row r="2" spans="1:13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2.75">
      <c r="A3" s="303" t="s">
        <v>284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3.5" thickBo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4" s="115" customFormat="1" ht="13.5" thickTop="1">
      <c r="A5" s="51" t="s">
        <v>37</v>
      </c>
      <c r="B5" s="236" t="s">
        <v>11</v>
      </c>
      <c r="C5" s="328" t="s">
        <v>12</v>
      </c>
      <c r="D5" s="328" t="s">
        <v>264</v>
      </c>
      <c r="E5" s="236"/>
      <c r="F5" s="236"/>
      <c r="G5" s="236" t="s">
        <v>64</v>
      </c>
      <c r="H5" s="236"/>
      <c r="I5" s="236" t="s">
        <v>64</v>
      </c>
      <c r="J5" s="236"/>
      <c r="K5" s="236" t="s">
        <v>112</v>
      </c>
      <c r="L5" s="236"/>
      <c r="M5" s="236"/>
      <c r="N5" s="172"/>
    </row>
    <row r="6" spans="1:14" s="115" customFormat="1" ht="12.75" customHeight="1">
      <c r="A6" s="51" t="s">
        <v>38</v>
      </c>
      <c r="B6" s="236" t="s">
        <v>117</v>
      </c>
      <c r="C6" s="329"/>
      <c r="D6" s="329"/>
      <c r="E6" s="236"/>
      <c r="F6" s="236" t="s">
        <v>63</v>
      </c>
      <c r="G6" s="236" t="s">
        <v>65</v>
      </c>
      <c r="H6" s="236" t="s">
        <v>66</v>
      </c>
      <c r="I6" s="236" t="s">
        <v>110</v>
      </c>
      <c r="J6" s="236" t="s">
        <v>76</v>
      </c>
      <c r="K6" s="236" t="s">
        <v>113</v>
      </c>
      <c r="L6" s="236" t="s">
        <v>86</v>
      </c>
      <c r="M6" s="236" t="s">
        <v>116</v>
      </c>
      <c r="N6" s="172"/>
    </row>
    <row r="7" spans="1:14" s="115" customFormat="1" ht="13.5" thickBot="1">
      <c r="A7" s="92" t="s">
        <v>39</v>
      </c>
      <c r="B7" s="93" t="s">
        <v>118</v>
      </c>
      <c r="C7" s="330"/>
      <c r="D7" s="330"/>
      <c r="E7" s="93" t="s">
        <v>109</v>
      </c>
      <c r="F7" s="93" t="s">
        <v>38</v>
      </c>
      <c r="G7" s="93" t="s">
        <v>4</v>
      </c>
      <c r="H7" s="93" t="s">
        <v>4</v>
      </c>
      <c r="I7" s="93" t="s">
        <v>111</v>
      </c>
      <c r="J7" s="93" t="s">
        <v>77</v>
      </c>
      <c r="K7" s="93" t="s">
        <v>114</v>
      </c>
      <c r="L7" s="93" t="s">
        <v>4</v>
      </c>
      <c r="M7" s="93" t="s">
        <v>115</v>
      </c>
      <c r="N7" s="172"/>
    </row>
    <row r="8" spans="1:14" s="116" customFormat="1" ht="12.75">
      <c r="A8" s="51" t="s">
        <v>13</v>
      </c>
      <c r="B8" s="138">
        <f>SUM(B10:B38)</f>
        <v>2147132982.08</v>
      </c>
      <c r="C8" s="138">
        <f>SUM(C10:C37)</f>
        <v>81896539.37000003</v>
      </c>
      <c r="D8" s="138">
        <f aca="true" t="shared" si="0" ref="D8:M8">SUM(D10:D38)</f>
        <v>213899771.47000003</v>
      </c>
      <c r="E8" s="138">
        <f t="shared" si="0"/>
        <v>1220708258.07</v>
      </c>
      <c r="F8" s="138">
        <f t="shared" si="0"/>
        <v>340492564.49999994</v>
      </c>
      <c r="G8" s="138">
        <f t="shared" si="0"/>
        <v>18940229.240000006</v>
      </c>
      <c r="H8" s="138">
        <f t="shared" si="0"/>
        <v>14652377.759999998</v>
      </c>
      <c r="I8" s="138">
        <f t="shared" si="0"/>
        <v>81652517.38000001</v>
      </c>
      <c r="J8" s="138">
        <f t="shared" si="0"/>
        <v>130493700.36999999</v>
      </c>
      <c r="K8" s="138">
        <f t="shared" si="0"/>
        <v>39004111.57</v>
      </c>
      <c r="L8" s="138">
        <f t="shared" si="0"/>
        <v>1736357.65</v>
      </c>
      <c r="M8" s="138">
        <f t="shared" si="0"/>
        <v>3656554.7</v>
      </c>
      <c r="N8" s="173"/>
    </row>
    <row r="9" spans="1:14" s="117" customFormat="1" ht="12.75">
      <c r="A9" s="51"/>
      <c r="B9" s="11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41"/>
    </row>
    <row r="10" spans="1:14" s="117" customFormat="1" ht="12.75">
      <c r="A10" s="51" t="s">
        <v>14</v>
      </c>
      <c r="B10" s="44">
        <f>SUM(C10:M10)</f>
        <v>21636539.240000002</v>
      </c>
      <c r="C10" s="18">
        <v>413095.97</v>
      </c>
      <c r="D10" s="18">
        <v>1731782.54</v>
      </c>
      <c r="E10" s="18">
        <v>13410716.570000004</v>
      </c>
      <c r="F10" s="18">
        <v>3235063.05</v>
      </c>
      <c r="G10" s="18">
        <v>153458.80000000002</v>
      </c>
      <c r="H10" s="18">
        <v>37.75</v>
      </c>
      <c r="I10" s="18">
        <v>292848.26</v>
      </c>
      <c r="J10" s="18">
        <v>2032112.47</v>
      </c>
      <c r="K10" s="18">
        <v>367423.83</v>
      </c>
      <c r="L10" s="44">
        <v>0</v>
      </c>
      <c r="M10" s="44">
        <v>0</v>
      </c>
      <c r="N10" s="141"/>
    </row>
    <row r="11" spans="1:14" s="117" customFormat="1" ht="12.75">
      <c r="A11" s="51" t="s">
        <v>15</v>
      </c>
      <c r="B11" s="52">
        <f aca="true" t="shared" si="1" ref="B11:B37">SUM(C11:M11)</f>
        <v>172445327.47</v>
      </c>
      <c r="C11" s="18">
        <v>5719019.05</v>
      </c>
      <c r="D11" s="18">
        <v>16690146.16</v>
      </c>
      <c r="E11" s="18">
        <v>106691485.66000001</v>
      </c>
      <c r="F11" s="18">
        <v>29299597.490000002</v>
      </c>
      <c r="G11" s="18">
        <v>1590345.2400000002</v>
      </c>
      <c r="H11" s="44">
        <v>0</v>
      </c>
      <c r="I11" s="18">
        <v>1346021.57</v>
      </c>
      <c r="J11" s="18">
        <v>8416760.6</v>
      </c>
      <c r="K11" s="18">
        <v>1891719.17</v>
      </c>
      <c r="L11" s="18">
        <v>3241.83</v>
      </c>
      <c r="M11" s="18">
        <v>796990.7</v>
      </c>
      <c r="N11" s="141"/>
    </row>
    <row r="12" spans="1:13" s="155" customFormat="1" ht="12.75">
      <c r="A12" s="52" t="s">
        <v>16</v>
      </c>
      <c r="B12" s="52">
        <f t="shared" si="1"/>
        <v>224895875.24999997</v>
      </c>
      <c r="C12" s="18">
        <v>21416737.36</v>
      </c>
      <c r="D12" s="18">
        <v>36409893.95</v>
      </c>
      <c r="E12" s="18">
        <v>106233990.78999999</v>
      </c>
      <c r="F12" s="18">
        <v>39516090.11</v>
      </c>
      <c r="G12" s="18">
        <v>3609234.62</v>
      </c>
      <c r="H12" s="44">
        <v>0</v>
      </c>
      <c r="I12" s="18">
        <v>1794809.77</v>
      </c>
      <c r="J12" s="18">
        <v>14070921.719999999</v>
      </c>
      <c r="K12" s="18">
        <v>1386516.14</v>
      </c>
      <c r="L12" s="44">
        <v>4180.76</v>
      </c>
      <c r="M12" s="18">
        <v>453500.03</v>
      </c>
    </row>
    <row r="13" spans="1:14" s="117" customFormat="1" ht="12.75">
      <c r="A13" s="52" t="s">
        <v>17</v>
      </c>
      <c r="B13" s="52">
        <f t="shared" si="1"/>
        <v>268187274.57</v>
      </c>
      <c r="C13" s="52">
        <v>9263201.29</v>
      </c>
      <c r="D13" s="44">
        <v>25145078.57</v>
      </c>
      <c r="E13" s="44">
        <v>150577207.36999995</v>
      </c>
      <c r="F13" s="44">
        <v>46926762.239999995</v>
      </c>
      <c r="G13" s="44">
        <v>2825367.96</v>
      </c>
      <c r="H13" s="44">
        <v>4390667.06</v>
      </c>
      <c r="I13" s="44">
        <v>10704246</v>
      </c>
      <c r="J13" s="44">
        <v>13249474</v>
      </c>
      <c r="K13" s="44">
        <v>4215980</v>
      </c>
      <c r="L13" s="44">
        <v>26.08</v>
      </c>
      <c r="M13" s="44">
        <v>889264</v>
      </c>
      <c r="N13" s="141"/>
    </row>
    <row r="14" spans="1:14" s="117" customFormat="1" ht="12.75">
      <c r="A14" s="52" t="s">
        <v>18</v>
      </c>
      <c r="B14" s="52">
        <f t="shared" si="1"/>
        <v>32993635.07</v>
      </c>
      <c r="C14" s="52">
        <v>760254.3200000001</v>
      </c>
      <c r="D14" s="44">
        <v>2213480.02</v>
      </c>
      <c r="E14" s="44">
        <v>19702332.59</v>
      </c>
      <c r="F14" s="44">
        <v>5682878.219999997</v>
      </c>
      <c r="G14" s="44">
        <v>177367.44</v>
      </c>
      <c r="H14" s="44">
        <v>452193.36</v>
      </c>
      <c r="I14" s="44">
        <v>422679.21</v>
      </c>
      <c r="J14" s="44">
        <v>2686713.45</v>
      </c>
      <c r="K14" s="44">
        <v>767234.7999999999</v>
      </c>
      <c r="L14" s="44">
        <v>60983.66</v>
      </c>
      <c r="M14" s="44">
        <v>67518</v>
      </c>
      <c r="N14" s="141"/>
    </row>
    <row r="15" spans="1:14" s="117" customFormat="1" ht="12.75">
      <c r="A15" s="52"/>
      <c r="B15" s="52"/>
      <c r="C15" s="52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41"/>
    </row>
    <row r="16" spans="1:14" s="117" customFormat="1" ht="12.75">
      <c r="A16" s="52" t="s">
        <v>19</v>
      </c>
      <c r="B16" s="52">
        <f t="shared" si="1"/>
        <v>11116815.700000001</v>
      </c>
      <c r="C16" s="52">
        <v>341846.01999999996</v>
      </c>
      <c r="D16" s="44">
        <v>1124137.49</v>
      </c>
      <c r="E16" s="44">
        <v>7105520.35</v>
      </c>
      <c r="F16" s="44">
        <v>1323038.0999999996</v>
      </c>
      <c r="G16" s="44">
        <v>161529.81</v>
      </c>
      <c r="H16" s="44">
        <v>147904.71</v>
      </c>
      <c r="I16" s="44">
        <v>278535.32</v>
      </c>
      <c r="J16" s="44">
        <v>510669.87999999995</v>
      </c>
      <c r="K16" s="81">
        <v>123634.02</v>
      </c>
      <c r="L16" s="44">
        <v>0</v>
      </c>
      <c r="M16" s="44">
        <v>0</v>
      </c>
      <c r="N16" s="141"/>
    </row>
    <row r="17" spans="1:14" s="117" customFormat="1" ht="12.75">
      <c r="A17" s="52" t="s">
        <v>20</v>
      </c>
      <c r="B17" s="52">
        <f t="shared" si="1"/>
        <v>60461023.629999995</v>
      </c>
      <c r="C17" s="52">
        <v>1457836.28</v>
      </c>
      <c r="D17" s="44">
        <v>5480394.63</v>
      </c>
      <c r="E17" s="44">
        <v>36807930.45</v>
      </c>
      <c r="F17" s="44">
        <v>8128129.449999996</v>
      </c>
      <c r="G17" s="44">
        <v>305709.17</v>
      </c>
      <c r="H17" s="44">
        <v>797000.52</v>
      </c>
      <c r="I17" s="44">
        <v>407196.57</v>
      </c>
      <c r="J17" s="44">
        <v>5136212.06</v>
      </c>
      <c r="K17" s="44">
        <v>1657326.91</v>
      </c>
      <c r="L17" s="44">
        <v>26432.73</v>
      </c>
      <c r="M17" s="44">
        <v>256854.86</v>
      </c>
      <c r="N17" s="141"/>
    </row>
    <row r="18" spans="1:14" s="117" customFormat="1" ht="12.75">
      <c r="A18" s="52" t="s">
        <v>21</v>
      </c>
      <c r="B18" s="52">
        <f t="shared" si="1"/>
        <v>31457109.870000005</v>
      </c>
      <c r="C18" s="52">
        <v>785889.38</v>
      </c>
      <c r="D18" s="44">
        <v>3082153.62</v>
      </c>
      <c r="E18" s="44">
        <v>19779569.810000006</v>
      </c>
      <c r="F18" s="44">
        <v>5129441.729999999</v>
      </c>
      <c r="G18" s="44">
        <v>229340.91</v>
      </c>
      <c r="H18" s="44">
        <v>359664.2</v>
      </c>
      <c r="I18" s="44">
        <v>181799.19</v>
      </c>
      <c r="J18" s="44">
        <v>1278154.5</v>
      </c>
      <c r="K18" s="44">
        <v>566773.45</v>
      </c>
      <c r="L18" s="44">
        <v>20994.45</v>
      </c>
      <c r="M18" s="44">
        <v>43328.63</v>
      </c>
      <c r="N18" s="141"/>
    </row>
    <row r="19" spans="1:14" s="117" customFormat="1" ht="12.75">
      <c r="A19" s="52" t="s">
        <v>22</v>
      </c>
      <c r="B19" s="52">
        <f t="shared" si="1"/>
        <v>49359804.66000001</v>
      </c>
      <c r="C19" s="52">
        <v>2980074.88</v>
      </c>
      <c r="D19" s="44">
        <v>3748231.63</v>
      </c>
      <c r="E19" s="44">
        <v>24516605.220000006</v>
      </c>
      <c r="F19" s="44">
        <v>5878348.510000002</v>
      </c>
      <c r="G19" s="44">
        <v>576106.07</v>
      </c>
      <c r="H19" s="44">
        <v>0</v>
      </c>
      <c r="I19" s="44">
        <v>197186.87</v>
      </c>
      <c r="J19" s="44">
        <v>9760557.06</v>
      </c>
      <c r="K19" s="44">
        <v>1377097.4</v>
      </c>
      <c r="L19" s="44">
        <v>212606.25</v>
      </c>
      <c r="M19" s="44">
        <v>112990.77</v>
      </c>
      <c r="N19" s="141"/>
    </row>
    <row r="20" spans="1:13" s="16" customFormat="1" ht="12.75">
      <c r="A20" s="52" t="s">
        <v>23</v>
      </c>
      <c r="B20" s="52">
        <f t="shared" si="1"/>
        <v>9254718.81</v>
      </c>
      <c r="C20" s="18">
        <v>241630.17</v>
      </c>
      <c r="D20" s="18">
        <v>957699.17</v>
      </c>
      <c r="E20" s="18">
        <v>6419778.34</v>
      </c>
      <c r="F20" s="18">
        <f>1052635.35+0.03</f>
        <v>1052635.3800000001</v>
      </c>
      <c r="G20" s="18">
        <v>86605.3</v>
      </c>
      <c r="H20" s="18">
        <v>6987.62</v>
      </c>
      <c r="I20" s="18">
        <v>114707.78</v>
      </c>
      <c r="J20" s="18">
        <v>258904.97000000003</v>
      </c>
      <c r="K20" s="18">
        <v>94434.94</v>
      </c>
      <c r="L20" s="44">
        <v>0</v>
      </c>
      <c r="M20" s="18">
        <v>21335.14</v>
      </c>
    </row>
    <row r="21" spans="1:14" s="117" customFormat="1" ht="12.75">
      <c r="A21" s="52"/>
      <c r="B21" s="52"/>
      <c r="C21" s="52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141"/>
    </row>
    <row r="22" spans="1:13" s="16" customFormat="1" ht="12.75">
      <c r="A22" s="52" t="s">
        <v>24</v>
      </c>
      <c r="B22" s="52">
        <f t="shared" si="1"/>
        <v>84024272.47999999</v>
      </c>
      <c r="C22" s="52">
        <v>1944334.44</v>
      </c>
      <c r="D22" s="44">
        <v>7867764</v>
      </c>
      <c r="E22" s="44">
        <v>51965866.709999986</v>
      </c>
      <c r="F22" s="44">
        <v>10843044.309999999</v>
      </c>
      <c r="G22" s="44">
        <v>619556.31</v>
      </c>
      <c r="H22" s="44">
        <v>35450.31</v>
      </c>
      <c r="I22" s="44">
        <v>4449611.779999999</v>
      </c>
      <c r="J22" s="44">
        <v>4033150.26</v>
      </c>
      <c r="K22" s="44">
        <v>1980638.07</v>
      </c>
      <c r="L22" s="44">
        <v>22090.25</v>
      </c>
      <c r="M22" s="44">
        <v>262766.04</v>
      </c>
    </row>
    <row r="23" spans="1:13" s="16" customFormat="1" ht="12.75">
      <c r="A23" s="52" t="s">
        <v>25</v>
      </c>
      <c r="B23" s="52">
        <f t="shared" si="1"/>
        <v>10083419.33</v>
      </c>
      <c r="C23" s="52">
        <v>278033.03</v>
      </c>
      <c r="D23" s="44">
        <v>644435.56</v>
      </c>
      <c r="E23" s="44">
        <v>6583709.59</v>
      </c>
      <c r="F23" s="44">
        <v>1189220.26</v>
      </c>
      <c r="G23" s="44">
        <v>165145.38</v>
      </c>
      <c r="H23" s="44">
        <v>122478.72</v>
      </c>
      <c r="I23" s="44">
        <v>50076.36</v>
      </c>
      <c r="J23" s="44">
        <v>805824.0599999999</v>
      </c>
      <c r="K23" s="81">
        <v>187827.34</v>
      </c>
      <c r="L23" s="44">
        <v>56669.03</v>
      </c>
      <c r="M23" s="44">
        <v>0</v>
      </c>
    </row>
    <row r="24" spans="1:13" s="16" customFormat="1" ht="12.75">
      <c r="A24" s="52" t="s">
        <v>26</v>
      </c>
      <c r="B24" s="52">
        <f t="shared" si="1"/>
        <v>96625995.77000003</v>
      </c>
      <c r="C24" s="52">
        <v>2157613.88</v>
      </c>
      <c r="D24" s="44">
        <v>6192702.07</v>
      </c>
      <c r="E24" s="44">
        <v>57675189.470000006</v>
      </c>
      <c r="F24" s="44">
        <v>17003390.990000002</v>
      </c>
      <c r="G24" s="44">
        <v>358644.57999999996</v>
      </c>
      <c r="H24" s="44">
        <v>1354611.09</v>
      </c>
      <c r="I24" s="81">
        <v>3413224.67</v>
      </c>
      <c r="J24" s="44">
        <v>5791317.42</v>
      </c>
      <c r="K24" s="44">
        <v>2640741.75</v>
      </c>
      <c r="L24" s="44">
        <v>35134.23</v>
      </c>
      <c r="M24" s="44">
        <v>3425.6200000000003</v>
      </c>
    </row>
    <row r="25" spans="1:13" s="16" customFormat="1" ht="12.75">
      <c r="A25" s="52" t="s">
        <v>27</v>
      </c>
      <c r="B25" s="52">
        <f t="shared" si="1"/>
        <v>125919876.80000004</v>
      </c>
      <c r="C25" s="52">
        <v>1877653</v>
      </c>
      <c r="D25" s="44">
        <v>11062140.64</v>
      </c>
      <c r="E25" s="44">
        <v>81906286.85000004</v>
      </c>
      <c r="F25" s="44">
        <v>20568279.310000002</v>
      </c>
      <c r="G25" s="44">
        <v>612400</v>
      </c>
      <c r="H25" s="44">
        <v>1338031</v>
      </c>
      <c r="I25" s="44">
        <v>312213</v>
      </c>
      <c r="J25" s="44">
        <v>4621935</v>
      </c>
      <c r="K25" s="44">
        <v>2739118</v>
      </c>
      <c r="L25" s="44">
        <v>695655</v>
      </c>
      <c r="M25" s="44">
        <v>186165</v>
      </c>
    </row>
    <row r="26" spans="1:13" s="16" customFormat="1" ht="12.75">
      <c r="A26" s="52" t="s">
        <v>28</v>
      </c>
      <c r="B26" s="52">
        <f t="shared" si="1"/>
        <v>4524783.819999999</v>
      </c>
      <c r="C26" s="52">
        <v>202015.66999999998</v>
      </c>
      <c r="D26" s="44">
        <v>533962.73</v>
      </c>
      <c r="E26" s="44">
        <v>2825328.58</v>
      </c>
      <c r="F26" s="44">
        <v>611908.1200000002</v>
      </c>
      <c r="G26" s="44">
        <v>50961.99</v>
      </c>
      <c r="H26" s="44">
        <v>0</v>
      </c>
      <c r="I26" s="44">
        <v>38362.22</v>
      </c>
      <c r="J26" s="44">
        <v>188499.06</v>
      </c>
      <c r="K26" s="44">
        <v>67646.75</v>
      </c>
      <c r="L26" s="44">
        <v>6098.7</v>
      </c>
      <c r="M26" s="44">
        <v>0</v>
      </c>
    </row>
    <row r="27" spans="1:14" s="117" customFormat="1" ht="12.75">
      <c r="A27" s="52"/>
      <c r="B27" s="52"/>
      <c r="C27" s="5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193"/>
    </row>
    <row r="28" spans="1:13" s="16" customFormat="1" ht="12.75">
      <c r="A28" s="51" t="s">
        <v>148</v>
      </c>
      <c r="B28" s="52">
        <f t="shared" si="1"/>
        <v>463595904.36999995</v>
      </c>
      <c r="C28" s="52">
        <v>13538620.45</v>
      </c>
      <c r="D28" s="44">
        <v>41367043.84</v>
      </c>
      <c r="E28" s="44">
        <v>282201530.37999994</v>
      </c>
      <c r="F28" s="44">
        <v>72889167.14</v>
      </c>
      <c r="G28" s="44">
        <v>3294454.31</v>
      </c>
      <c r="H28" s="44">
        <v>1073</v>
      </c>
      <c r="I28" s="44">
        <v>22326973</v>
      </c>
      <c r="J28" s="44">
        <v>20220834.14</v>
      </c>
      <c r="K28" s="44">
        <f>7365382+0.25</f>
        <v>7365382.25</v>
      </c>
      <c r="L28" s="44">
        <v>390825.86</v>
      </c>
      <c r="M28" s="44">
        <v>0</v>
      </c>
    </row>
    <row r="29" spans="1:14" s="117" customFormat="1" ht="12.75">
      <c r="A29" s="52" t="s">
        <v>29</v>
      </c>
      <c r="B29" s="52">
        <f t="shared" si="1"/>
        <v>312278555.43</v>
      </c>
      <c r="C29" s="52">
        <v>13516063.46</v>
      </c>
      <c r="D29" s="44">
        <v>32718328.300000004</v>
      </c>
      <c r="E29" s="44">
        <v>142368358.82000002</v>
      </c>
      <c r="F29" s="44">
        <v>47752133.53</v>
      </c>
      <c r="G29" s="44">
        <v>2576737.5600000005</v>
      </c>
      <c r="H29" s="44">
        <v>4031721.5100000002</v>
      </c>
      <c r="I29" s="44">
        <v>32342614.12</v>
      </c>
      <c r="J29" s="44">
        <v>27981324.599999998</v>
      </c>
      <c r="K29" s="44">
        <v>8863490.95</v>
      </c>
      <c r="L29" s="44">
        <v>127782.58</v>
      </c>
      <c r="M29" s="44">
        <v>0</v>
      </c>
      <c r="N29" s="141"/>
    </row>
    <row r="30" spans="1:14" s="117" customFormat="1" ht="12.75">
      <c r="A30" s="52" t="s">
        <v>30</v>
      </c>
      <c r="B30" s="52">
        <f t="shared" si="1"/>
        <v>16677627.8</v>
      </c>
      <c r="C30" s="52">
        <v>408916.26</v>
      </c>
      <c r="D30" s="44">
        <v>1440632.99</v>
      </c>
      <c r="E30" s="44">
        <v>10429034.25</v>
      </c>
      <c r="F30" s="44">
        <v>2604737.3500000006</v>
      </c>
      <c r="G30" s="44">
        <v>135466.84</v>
      </c>
      <c r="H30" s="44">
        <f>184526.09-6+0.02</f>
        <v>184520.11</v>
      </c>
      <c r="I30" s="44">
        <v>369328.9100000001</v>
      </c>
      <c r="J30" s="44">
        <v>931647.75</v>
      </c>
      <c r="K30" s="44">
        <v>173343.34000000003</v>
      </c>
      <c r="L30" s="44">
        <v>0</v>
      </c>
      <c r="M30" s="44">
        <v>0</v>
      </c>
      <c r="N30" s="141"/>
    </row>
    <row r="31" spans="1:14" s="117" customFormat="1" ht="12.75">
      <c r="A31" s="52" t="s">
        <v>31</v>
      </c>
      <c r="B31" s="52">
        <f t="shared" si="1"/>
        <v>37204634.48</v>
      </c>
      <c r="C31" s="52">
        <v>1584183.15</v>
      </c>
      <c r="D31" s="44">
        <v>3919039.67</v>
      </c>
      <c r="E31" s="44">
        <v>21031486.770000003</v>
      </c>
      <c r="F31" s="44">
        <v>5037347.03</v>
      </c>
      <c r="G31" s="44">
        <v>269806.67</v>
      </c>
      <c r="H31" s="44">
        <v>612930.77</v>
      </c>
      <c r="I31" s="44">
        <v>510774.15</v>
      </c>
      <c r="J31" s="44">
        <v>2969762.89</v>
      </c>
      <c r="K31" s="44">
        <v>1036752.62</v>
      </c>
      <c r="L31" s="44">
        <v>1086.6599999999999</v>
      </c>
      <c r="M31" s="44">
        <v>231464.09999999998</v>
      </c>
      <c r="N31" s="141"/>
    </row>
    <row r="32" spans="1:14" s="117" customFormat="1" ht="12.75">
      <c r="A32" s="52" t="s">
        <v>32</v>
      </c>
      <c r="B32" s="52">
        <f>SUM(C32:M32)</f>
        <v>6877058.999999999</v>
      </c>
      <c r="C32" s="52">
        <v>125194.51000000001</v>
      </c>
      <c r="D32" s="44">
        <f>736301.43-0.03</f>
        <v>736301.4</v>
      </c>
      <c r="E32" s="44">
        <v>4253524.419999998</v>
      </c>
      <c r="F32" s="44">
        <v>882266.5800000001</v>
      </c>
      <c r="G32" s="44">
        <v>155018.16</v>
      </c>
      <c r="H32" s="44">
        <v>81641.37</v>
      </c>
      <c r="I32" s="44">
        <v>69810.34000000001</v>
      </c>
      <c r="J32" s="44">
        <v>417777.52</v>
      </c>
      <c r="K32" s="44">
        <v>154133.4</v>
      </c>
      <c r="L32" s="44">
        <v>0</v>
      </c>
      <c r="M32" s="44">
        <v>1391.3000000000002</v>
      </c>
      <c r="N32" s="141"/>
    </row>
    <row r="33" spans="1:14" s="117" customFormat="1" ht="12.75">
      <c r="A33" s="52"/>
      <c r="B33" s="52"/>
      <c r="C33" s="52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141"/>
    </row>
    <row r="34" spans="1:14" s="117" customFormat="1" ht="12.75">
      <c r="A34" s="52" t="s">
        <v>33</v>
      </c>
      <c r="B34" s="52">
        <f t="shared" si="1"/>
        <v>9928198.499999998</v>
      </c>
      <c r="C34" s="18">
        <v>238497.53000000003</v>
      </c>
      <c r="D34" s="18">
        <v>1300996.98</v>
      </c>
      <c r="E34" s="18">
        <v>5873077.789999999</v>
      </c>
      <c r="F34" s="18">
        <v>1093580.2000000002</v>
      </c>
      <c r="G34" s="18">
        <v>39061.84</v>
      </c>
      <c r="H34" s="44">
        <v>0</v>
      </c>
      <c r="I34" s="18">
        <v>544573.37</v>
      </c>
      <c r="J34" s="18">
        <v>528391.5900000001</v>
      </c>
      <c r="K34" s="18">
        <v>310019.2</v>
      </c>
      <c r="L34" s="44">
        <v>0</v>
      </c>
      <c r="M34" s="44">
        <v>0</v>
      </c>
      <c r="N34" s="163"/>
    </row>
    <row r="35" spans="1:14" s="117" customFormat="1" ht="12.75">
      <c r="A35" s="52" t="s">
        <v>34</v>
      </c>
      <c r="B35" s="52">
        <f t="shared" si="1"/>
        <v>47333371.99000001</v>
      </c>
      <c r="C35" s="18">
        <v>1297418.4000000001</v>
      </c>
      <c r="D35" s="18">
        <v>4594097.74</v>
      </c>
      <c r="E35" s="18">
        <v>30558946.46</v>
      </c>
      <c r="F35" s="18">
        <v>5994746.61</v>
      </c>
      <c r="G35" s="18">
        <v>443668.55000000005</v>
      </c>
      <c r="H35" s="18">
        <v>95904.13</v>
      </c>
      <c r="I35" s="18">
        <v>1299318.56</v>
      </c>
      <c r="J35" s="18">
        <v>2348992.64</v>
      </c>
      <c r="K35" s="18">
        <v>479136.77</v>
      </c>
      <c r="L35" s="18">
        <v>68433.42000000001</v>
      </c>
      <c r="M35" s="18">
        <v>152708.71</v>
      </c>
      <c r="N35" s="163"/>
    </row>
    <row r="36" spans="1:14" s="117" customFormat="1" ht="12.75">
      <c r="A36" s="52" t="s">
        <v>35</v>
      </c>
      <c r="B36" s="52">
        <f>SUM(C36:M36)</f>
        <v>32818541.599999998</v>
      </c>
      <c r="C36" s="18">
        <v>994042.79</v>
      </c>
      <c r="D36" s="18">
        <v>3238285.83</v>
      </c>
      <c r="E36" s="18">
        <v>20323446.86</v>
      </c>
      <c r="F36" s="18">
        <v>5274459.040000003</v>
      </c>
      <c r="G36" s="18">
        <v>418895.93</v>
      </c>
      <c r="H36" s="18">
        <v>418587.26999999996</v>
      </c>
      <c r="I36" s="18">
        <v>136631.99</v>
      </c>
      <c r="J36" s="18">
        <v>1477366.49</v>
      </c>
      <c r="K36" s="18">
        <v>386119.25</v>
      </c>
      <c r="L36" s="18">
        <v>3302.47</v>
      </c>
      <c r="M36" s="18">
        <v>147403.68</v>
      </c>
      <c r="N36" s="163"/>
    </row>
    <row r="37" spans="1:14" s="117" customFormat="1" ht="12.75">
      <c r="A37" s="47" t="s">
        <v>36</v>
      </c>
      <c r="B37" s="47">
        <f t="shared" si="1"/>
        <v>17432616.439999998</v>
      </c>
      <c r="C37" s="27">
        <v>354368.07999999996</v>
      </c>
      <c r="D37" s="27">
        <v>1701041.9400000002</v>
      </c>
      <c r="E37" s="27">
        <f>11467330.26+3.68+0.03</f>
        <v>11467333.969999999</v>
      </c>
      <c r="F37" s="27">
        <f>2576269.03+30.72</f>
        <v>2576299.75</v>
      </c>
      <c r="G37" s="27">
        <v>85345.8</v>
      </c>
      <c r="H37" s="27">
        <v>220973.26</v>
      </c>
      <c r="I37" s="27">
        <v>48974.369999999995</v>
      </c>
      <c r="J37" s="27">
        <v>776396.24</v>
      </c>
      <c r="K37" s="27">
        <v>171621.22</v>
      </c>
      <c r="L37" s="27">
        <v>813.69</v>
      </c>
      <c r="M37" s="27">
        <v>29448.12</v>
      </c>
      <c r="N37" s="163"/>
    </row>
    <row r="38" spans="1:13" s="155" customFormat="1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155" customFormat="1" ht="12.75">
      <c r="A39" s="221"/>
      <c r="B39" s="44"/>
      <c r="C39" s="52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155" customFormat="1" ht="12.75">
      <c r="A40" s="221"/>
      <c r="B40" s="221"/>
      <c r="C40" s="105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155" customFormat="1" ht="12.75">
      <c r="A41" s="221"/>
      <c r="B41" s="221"/>
      <c r="C41" s="105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155" customFormat="1" ht="12.75">
      <c r="A42" s="221"/>
      <c r="B42" s="114"/>
      <c r="C42" s="52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155" customFormat="1" ht="12.75">
      <c r="A43" s="221"/>
      <c r="B43" s="221"/>
      <c r="C43" s="105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4" s="155" customFormat="1" ht="12.75">
      <c r="A44" s="221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216"/>
    </row>
    <row r="45" spans="1:13" s="155" customFormat="1" ht="12.75">
      <c r="A45" s="221"/>
      <c r="B45" s="221"/>
      <c r="C45" s="105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4" s="155" customFormat="1" ht="12.75">
      <c r="A46" s="221"/>
      <c r="B46" s="221"/>
      <c r="C46" s="10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222"/>
    </row>
    <row r="47" spans="1:13" s="155" customFormat="1" ht="12.75">
      <c r="A47" s="221"/>
      <c r="B47" s="221"/>
      <c r="C47" s="105"/>
      <c r="D47" s="221"/>
      <c r="E47" s="44"/>
      <c r="F47" s="44"/>
      <c r="G47" s="44"/>
      <c r="H47" s="44"/>
      <c r="I47" s="44"/>
      <c r="J47" s="44"/>
      <c r="K47" s="44"/>
      <c r="L47" s="44"/>
      <c r="M47" s="44"/>
    </row>
    <row r="48" spans="1:13" s="155" customFormat="1" ht="12.75">
      <c r="A48" s="221"/>
      <c r="B48" s="221"/>
      <c r="C48" s="105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155" customFormat="1" ht="12.75">
      <c r="A49" s="221"/>
      <c r="B49" s="114"/>
      <c r="C49" s="105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155" customFormat="1" ht="12.75">
      <c r="A50" s="221"/>
      <c r="B50" s="221"/>
      <c r="C50" s="105"/>
      <c r="D50" s="44"/>
      <c r="E50" s="52"/>
      <c r="F50" s="52"/>
      <c r="G50" s="52"/>
      <c r="H50" s="52"/>
      <c r="I50" s="52"/>
      <c r="J50" s="52"/>
      <c r="K50" s="52"/>
      <c r="L50" s="44"/>
      <c r="M50" s="44"/>
    </row>
    <row r="51" spans="1:13" s="155" customFormat="1" ht="12.75">
      <c r="A51" s="221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44"/>
    </row>
    <row r="52" spans="1:13" s="155" customFormat="1" ht="12.75">
      <c r="A52" s="221"/>
      <c r="B52" s="105"/>
      <c r="C52" s="105"/>
      <c r="D52" s="52"/>
      <c r="E52" s="52"/>
      <c r="F52" s="52"/>
      <c r="G52" s="52"/>
      <c r="H52" s="52"/>
      <c r="I52" s="52"/>
      <c r="J52" s="52"/>
      <c r="K52" s="52"/>
      <c r="L52" s="52"/>
      <c r="M52" s="44"/>
    </row>
    <row r="53" spans="1:3" ht="12.75">
      <c r="A53" s="241"/>
      <c r="B53" s="105"/>
      <c r="C53" s="242"/>
    </row>
    <row r="54" spans="1:3" ht="12.75">
      <c r="A54" s="241"/>
      <c r="B54" s="241"/>
      <c r="C54" s="242"/>
    </row>
    <row r="55" spans="1:3" ht="12.75">
      <c r="A55" s="241"/>
      <c r="B55" s="241"/>
      <c r="C55" s="242"/>
    </row>
    <row r="56" spans="1:3" ht="12.75">
      <c r="A56" s="241"/>
      <c r="B56" s="241"/>
      <c r="C56" s="242"/>
    </row>
  </sheetData>
  <sheetProtection password="CAF5" sheet="1" objects="1" scenarios="1"/>
  <mergeCells count="4">
    <mergeCell ref="A3:M3"/>
    <mergeCell ref="A1:M1"/>
    <mergeCell ref="C5:C7"/>
    <mergeCell ref="D5:D7"/>
  </mergeCells>
  <printOptions horizontalCentered="1"/>
  <pageMargins left="0.25" right="0.23" top="0.87" bottom="0.82" header="0.67" footer="0.5"/>
  <pageSetup fitToHeight="1" fitToWidth="1" horizontalDpi="600" verticalDpi="600" orientation="landscape" scale="74" r:id="rId1"/>
  <headerFooter scaleWithDoc="0" alignWithMargins="0">
    <oddFooter>&amp;L&amp;"Arial,Italic"MSDE-LFRO  11 / 2012&amp;"Lucida Sans,Regular"&amp;9
&amp;C&amp;"Arial,Regular"- 13 -&amp;R&amp;"Arial,Italic"Selected Financial Data - Part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4">
      <selection activeCell="A1" sqref="A1:M1"/>
    </sheetView>
  </sheetViews>
  <sheetFormatPr defaultColWidth="9.140625" defaultRowHeight="12.75"/>
  <cols>
    <col min="1" max="1" width="14.00390625" style="122" customWidth="1"/>
    <col min="2" max="2" width="13.7109375" style="174" customWidth="1"/>
    <col min="3" max="3" width="3.8515625" style="174" customWidth="1"/>
    <col min="4" max="4" width="14.7109375" style="174" customWidth="1"/>
    <col min="5" max="5" width="2.8515625" style="174" customWidth="1"/>
    <col min="6" max="6" width="16.421875" style="174" customWidth="1"/>
    <col min="7" max="7" width="3.28125" style="174" customWidth="1"/>
    <col min="8" max="8" width="15.8515625" style="174" customWidth="1"/>
    <col min="9" max="9" width="4.28125" style="174" customWidth="1"/>
    <col min="10" max="10" width="13.8515625" style="174" customWidth="1"/>
    <col min="11" max="11" width="11.7109375" style="174" customWidth="1"/>
    <col min="12" max="12" width="10.00390625" style="174" customWidth="1"/>
    <col min="13" max="13" width="14.8515625" style="174" customWidth="1"/>
    <col min="14" max="15" width="9.140625" style="174" customWidth="1"/>
    <col min="16" max="16" width="24.57421875" style="122" customWidth="1"/>
    <col min="17" max="16384" width="9.140625" style="111" customWidth="1"/>
  </cols>
  <sheetData>
    <row r="1" spans="1:13" ht="12.75">
      <c r="A1" s="295" t="s">
        <v>146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2" ht="12.75">
      <c r="A2" s="4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2.75">
      <c r="A3" s="295" t="s">
        <v>285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2" ht="13.5" thickBot="1">
      <c r="A4" s="3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6" ht="13.5" thickTop="1">
      <c r="A5" s="3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304" t="s">
        <v>225</v>
      </c>
      <c r="P5" s="136">
        <v>41001</v>
      </c>
    </row>
    <row r="6" spans="1:16" ht="12.75">
      <c r="A6" s="39" t="s">
        <v>37</v>
      </c>
      <c r="B6" s="299" t="s">
        <v>11</v>
      </c>
      <c r="C6" s="299"/>
      <c r="D6" s="299" t="s">
        <v>0</v>
      </c>
      <c r="E6" s="299"/>
      <c r="F6" s="234"/>
      <c r="G6" s="234"/>
      <c r="H6" s="299" t="s">
        <v>5</v>
      </c>
      <c r="I6" s="299"/>
      <c r="J6" s="234"/>
      <c r="K6" s="234"/>
      <c r="L6" s="56"/>
      <c r="M6" s="316"/>
      <c r="P6" s="237" t="s">
        <v>248</v>
      </c>
    </row>
    <row r="7" spans="1:16" ht="12.75">
      <c r="A7" s="39" t="s">
        <v>38</v>
      </c>
      <c r="B7" s="299" t="s">
        <v>86</v>
      </c>
      <c r="C7" s="299"/>
      <c r="D7" s="299" t="s">
        <v>1</v>
      </c>
      <c r="E7" s="299"/>
      <c r="F7" s="299" t="s">
        <v>3</v>
      </c>
      <c r="G7" s="299"/>
      <c r="H7" s="299" t="s">
        <v>1</v>
      </c>
      <c r="I7" s="299"/>
      <c r="J7" s="234" t="s">
        <v>7</v>
      </c>
      <c r="K7" s="234"/>
      <c r="L7" s="234" t="s">
        <v>7</v>
      </c>
      <c r="M7" s="316"/>
      <c r="P7" s="237" t="s">
        <v>243</v>
      </c>
    </row>
    <row r="8" spans="1:16" ht="13.5" thickBot="1">
      <c r="A8" s="41" t="s">
        <v>39</v>
      </c>
      <c r="B8" s="331" t="s">
        <v>4</v>
      </c>
      <c r="C8" s="331"/>
      <c r="D8" s="331" t="s">
        <v>2</v>
      </c>
      <c r="E8" s="331"/>
      <c r="F8" s="331" t="s">
        <v>4</v>
      </c>
      <c r="G8" s="331"/>
      <c r="H8" s="331" t="s">
        <v>6</v>
      </c>
      <c r="I8" s="331"/>
      <c r="J8" s="239" t="s">
        <v>8</v>
      </c>
      <c r="K8" s="239" t="s">
        <v>9</v>
      </c>
      <c r="L8" s="239" t="s">
        <v>10</v>
      </c>
      <c r="M8" s="306"/>
      <c r="P8" s="58" t="s">
        <v>244</v>
      </c>
    </row>
    <row r="9" spans="1:16" s="120" customFormat="1" ht="12.75">
      <c r="A9" s="59" t="s">
        <v>13</v>
      </c>
      <c r="B9" s="97">
        <f>SUM(B11:B38)</f>
        <v>15679432.320000002</v>
      </c>
      <c r="C9" s="97"/>
      <c r="D9" s="97">
        <f>SUM(D11:D38)</f>
        <v>9507980.860000001</v>
      </c>
      <c r="E9" s="97"/>
      <c r="F9" s="97">
        <f>SUM(F11:F38)</f>
        <v>2671418.2500000005</v>
      </c>
      <c r="G9" s="97"/>
      <c r="H9" s="97">
        <f>SUM(H11:H38)</f>
        <v>1803740.9500000002</v>
      </c>
      <c r="I9" s="97"/>
      <c r="J9" s="97">
        <f>SUM(J11:J38)</f>
        <v>1324037.0699999998</v>
      </c>
      <c r="K9" s="97">
        <f>SUM(K11:K38)</f>
        <v>372255.19</v>
      </c>
      <c r="L9" s="97">
        <f>SUM(L11:L38)</f>
        <v>0</v>
      </c>
      <c r="M9" s="175">
        <f>SUM(M11:M38)</f>
        <v>0</v>
      </c>
      <c r="N9" s="247"/>
      <c r="O9" s="247"/>
      <c r="P9" s="80">
        <f>SUM(P11:P38)</f>
        <v>15307177.130000005</v>
      </c>
    </row>
    <row r="10" spans="1:12" ht="12.75">
      <c r="A10" s="39"/>
      <c r="B10" s="56"/>
      <c r="C10" s="56"/>
      <c r="D10" s="52"/>
      <c r="E10" s="56"/>
      <c r="F10" s="176"/>
      <c r="G10" s="56"/>
      <c r="H10" s="52"/>
      <c r="I10" s="56"/>
      <c r="J10" s="52"/>
      <c r="K10" s="56"/>
      <c r="L10" s="177"/>
    </row>
    <row r="11" spans="1:16" ht="12.75">
      <c r="A11" s="39" t="s">
        <v>14</v>
      </c>
      <c r="B11" s="52">
        <f>SUM(D11:L11)</f>
        <v>0</v>
      </c>
      <c r="C11" s="52"/>
      <c r="D11" s="52">
        <v>0</v>
      </c>
      <c r="E11" s="52"/>
      <c r="F11" s="52">
        <v>0</v>
      </c>
      <c r="G11" s="52"/>
      <c r="H11" s="52">
        <v>0</v>
      </c>
      <c r="I11" s="52"/>
      <c r="J11" s="52">
        <v>0</v>
      </c>
      <c r="K11" s="52">
        <v>0</v>
      </c>
      <c r="L11" s="52">
        <v>0</v>
      </c>
      <c r="M11" s="52">
        <v>0</v>
      </c>
      <c r="P11" s="124">
        <f>B11-K11-L11</f>
        <v>0</v>
      </c>
    </row>
    <row r="12" spans="1:16" ht="12.75">
      <c r="A12" s="39" t="s">
        <v>15</v>
      </c>
      <c r="B12" s="52">
        <f aca="true" t="shared" si="0" ref="B12:B38">SUM(D12:L12)</f>
        <v>99776.70999999999</v>
      </c>
      <c r="C12" s="52"/>
      <c r="D12" s="52">
        <v>11648.82</v>
      </c>
      <c r="E12" s="52"/>
      <c r="F12" s="52">
        <v>18475</v>
      </c>
      <c r="G12" s="52"/>
      <c r="H12" s="52">
        <v>60234.89</v>
      </c>
      <c r="I12" s="52"/>
      <c r="J12" s="52">
        <v>9418</v>
      </c>
      <c r="K12" s="52">
        <v>0</v>
      </c>
      <c r="L12" s="52">
        <v>0</v>
      </c>
      <c r="M12" s="52">
        <v>0</v>
      </c>
      <c r="P12" s="124">
        <f aca="true" t="shared" si="1" ref="P12:P38">B12-K12-L12</f>
        <v>99776.70999999999</v>
      </c>
    </row>
    <row r="13" spans="1:16" ht="12.75">
      <c r="A13" s="45" t="s">
        <v>16</v>
      </c>
      <c r="B13" s="52">
        <f t="shared" si="0"/>
        <v>151396.68</v>
      </c>
      <c r="C13" s="52"/>
      <c r="D13" s="52">
        <v>56035.1</v>
      </c>
      <c r="E13" s="52"/>
      <c r="F13" s="52">
        <v>72772.73</v>
      </c>
      <c r="G13" s="52"/>
      <c r="H13" s="52">
        <v>22588.85</v>
      </c>
      <c r="I13" s="52"/>
      <c r="J13" s="52">
        <v>0</v>
      </c>
      <c r="K13" s="52">
        <v>0</v>
      </c>
      <c r="L13" s="52">
        <v>0</v>
      </c>
      <c r="M13" s="52">
        <v>0</v>
      </c>
      <c r="P13" s="124">
        <f t="shared" si="1"/>
        <v>151396.68</v>
      </c>
    </row>
    <row r="14" spans="1:16" ht="12.75">
      <c r="A14" s="45" t="s">
        <v>17</v>
      </c>
      <c r="B14" s="52">
        <f t="shared" si="0"/>
        <v>30711.66</v>
      </c>
      <c r="C14" s="52"/>
      <c r="D14" s="52">
        <v>327.8</v>
      </c>
      <c r="E14" s="52"/>
      <c r="F14" s="52">
        <v>29086.33</v>
      </c>
      <c r="G14" s="52"/>
      <c r="H14" s="52">
        <v>1297.53</v>
      </c>
      <c r="I14" s="52"/>
      <c r="J14" s="52">
        <v>0</v>
      </c>
      <c r="K14" s="52">
        <v>0</v>
      </c>
      <c r="L14" s="52">
        <v>0</v>
      </c>
      <c r="M14" s="52">
        <v>0</v>
      </c>
      <c r="P14" s="124">
        <f t="shared" si="1"/>
        <v>30711.66</v>
      </c>
    </row>
    <row r="15" spans="1:16" ht="12.75">
      <c r="A15" s="45" t="s">
        <v>18</v>
      </c>
      <c r="B15" s="52">
        <f t="shared" si="0"/>
        <v>784766.6400000001</v>
      </c>
      <c r="C15" s="52"/>
      <c r="D15" s="52">
        <v>665416.3200000001</v>
      </c>
      <c r="E15" s="52"/>
      <c r="F15" s="52">
        <v>18837.28</v>
      </c>
      <c r="G15" s="52"/>
      <c r="H15" s="52">
        <v>50862.47</v>
      </c>
      <c r="I15" s="52"/>
      <c r="J15" s="81">
        <v>39924.26</v>
      </c>
      <c r="K15" s="52">
        <v>9726.31</v>
      </c>
      <c r="L15" s="52">
        <v>0</v>
      </c>
      <c r="M15" s="52">
        <v>0</v>
      </c>
      <c r="P15" s="124">
        <f t="shared" si="1"/>
        <v>775040.3300000001</v>
      </c>
    </row>
    <row r="16" spans="1:12" ht="12.75">
      <c r="A16" s="45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6" ht="12.75">
      <c r="A17" s="45" t="s">
        <v>19</v>
      </c>
      <c r="B17" s="52">
        <f t="shared" si="0"/>
        <v>0</v>
      </c>
      <c r="C17" s="52"/>
      <c r="D17" s="52">
        <v>0</v>
      </c>
      <c r="E17" s="52"/>
      <c r="F17" s="52">
        <v>0</v>
      </c>
      <c r="G17" s="52"/>
      <c r="H17" s="52">
        <v>0</v>
      </c>
      <c r="I17" s="52"/>
      <c r="J17" s="52">
        <v>0</v>
      </c>
      <c r="K17" s="52">
        <v>0</v>
      </c>
      <c r="L17" s="52">
        <v>0</v>
      </c>
      <c r="M17" s="52">
        <v>0</v>
      </c>
      <c r="P17" s="124">
        <f t="shared" si="1"/>
        <v>0</v>
      </c>
    </row>
    <row r="18" spans="1:16" ht="12.75">
      <c r="A18" s="45" t="s">
        <v>20</v>
      </c>
      <c r="B18" s="52">
        <f t="shared" si="0"/>
        <v>282654.52999999997</v>
      </c>
      <c r="C18" s="52"/>
      <c r="D18" s="52">
        <v>273786.06</v>
      </c>
      <c r="E18" s="52"/>
      <c r="F18" s="52">
        <v>3011.87</v>
      </c>
      <c r="G18" s="52"/>
      <c r="H18" s="52">
        <v>2337.63</v>
      </c>
      <c r="I18" s="52"/>
      <c r="J18" s="52">
        <v>3518.97</v>
      </c>
      <c r="K18" s="52">
        <v>0</v>
      </c>
      <c r="L18" s="52">
        <v>0</v>
      </c>
      <c r="M18" s="52">
        <v>0</v>
      </c>
      <c r="P18" s="124">
        <f t="shared" si="1"/>
        <v>282654.52999999997</v>
      </c>
    </row>
    <row r="19" spans="1:16" ht="12.75">
      <c r="A19" s="45" t="s">
        <v>21</v>
      </c>
      <c r="B19" s="52">
        <f t="shared" si="0"/>
        <v>363397.51</v>
      </c>
      <c r="C19" s="52"/>
      <c r="D19" s="52">
        <v>81827.02</v>
      </c>
      <c r="E19" s="52"/>
      <c r="F19" s="52">
        <v>263219.69</v>
      </c>
      <c r="G19" s="52"/>
      <c r="H19" s="52">
        <v>17993.39</v>
      </c>
      <c r="I19" s="52"/>
      <c r="J19" s="52">
        <v>357.41</v>
      </c>
      <c r="K19" s="52">
        <v>0</v>
      </c>
      <c r="L19" s="52">
        <v>0</v>
      </c>
      <c r="M19" s="52">
        <v>0</v>
      </c>
      <c r="P19" s="124">
        <f t="shared" si="1"/>
        <v>363397.51</v>
      </c>
    </row>
    <row r="20" spans="1:16" ht="12.75">
      <c r="A20" s="45" t="s">
        <v>22</v>
      </c>
      <c r="B20" s="52">
        <f t="shared" si="0"/>
        <v>1653149.9800000002</v>
      </c>
      <c r="C20" s="52"/>
      <c r="D20" s="52">
        <v>655466.35</v>
      </c>
      <c r="E20" s="52"/>
      <c r="F20" s="52">
        <v>747576.98</v>
      </c>
      <c r="G20" s="52"/>
      <c r="H20" s="52">
        <v>234102.58000000002</v>
      </c>
      <c r="I20" s="52"/>
      <c r="J20" s="52">
        <v>16004.07</v>
      </c>
      <c r="K20" s="52">
        <v>0</v>
      </c>
      <c r="L20" s="52">
        <v>0</v>
      </c>
      <c r="M20" s="52">
        <v>0</v>
      </c>
      <c r="P20" s="124">
        <f t="shared" si="1"/>
        <v>1653149.9800000002</v>
      </c>
    </row>
    <row r="21" spans="1:16" ht="12.75">
      <c r="A21" s="45" t="s">
        <v>23</v>
      </c>
      <c r="B21" s="52">
        <f t="shared" si="0"/>
        <v>0</v>
      </c>
      <c r="C21" s="52"/>
      <c r="D21" s="52">
        <v>0</v>
      </c>
      <c r="E21" s="52"/>
      <c r="F21" s="52">
        <v>0</v>
      </c>
      <c r="G21" s="52"/>
      <c r="H21" s="52">
        <v>0</v>
      </c>
      <c r="I21" s="52"/>
      <c r="J21" s="52">
        <v>0</v>
      </c>
      <c r="K21" s="52">
        <v>0</v>
      </c>
      <c r="L21" s="52">
        <v>0</v>
      </c>
      <c r="M21" s="52">
        <v>0</v>
      </c>
      <c r="P21" s="124">
        <f t="shared" si="1"/>
        <v>0</v>
      </c>
    </row>
    <row r="22" spans="1:12" ht="12.75">
      <c r="A22" s="45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6" ht="12.75">
      <c r="A23" s="45" t="s">
        <v>24</v>
      </c>
      <c r="B23" s="52">
        <f t="shared" si="0"/>
        <v>829530.3600000001</v>
      </c>
      <c r="C23" s="52"/>
      <c r="D23" s="52">
        <v>276128.19</v>
      </c>
      <c r="E23" s="52"/>
      <c r="F23" s="206">
        <v>8533.72</v>
      </c>
      <c r="G23" s="52"/>
      <c r="H23" s="52">
        <v>437467.58</v>
      </c>
      <c r="I23" s="52"/>
      <c r="J23" s="52">
        <v>11980.68</v>
      </c>
      <c r="K23" s="52">
        <v>95420.19</v>
      </c>
      <c r="L23" s="52">
        <v>0</v>
      </c>
      <c r="M23" s="52">
        <v>0</v>
      </c>
      <c r="P23" s="124">
        <f t="shared" si="1"/>
        <v>734110.1700000002</v>
      </c>
    </row>
    <row r="24" spans="1:16" ht="12.75">
      <c r="A24" s="45" t="s">
        <v>25</v>
      </c>
      <c r="B24" s="52">
        <f t="shared" si="0"/>
        <v>201242.07999999996</v>
      </c>
      <c r="C24" s="52"/>
      <c r="D24" s="52">
        <v>177799.55999999997</v>
      </c>
      <c r="E24" s="52"/>
      <c r="F24" s="52">
        <v>10315.9</v>
      </c>
      <c r="G24" s="52"/>
      <c r="H24" s="52">
        <v>10211.529999999999</v>
      </c>
      <c r="I24" s="52"/>
      <c r="J24" s="52">
        <v>2915.09</v>
      </c>
      <c r="K24" s="52">
        <v>0</v>
      </c>
      <c r="L24" s="52">
        <v>0</v>
      </c>
      <c r="M24" s="52">
        <v>0</v>
      </c>
      <c r="P24" s="124">
        <f t="shared" si="1"/>
        <v>201242.07999999996</v>
      </c>
    </row>
    <row r="25" spans="1:16" ht="12.75">
      <c r="A25" s="45" t="s">
        <v>26</v>
      </c>
      <c r="B25" s="52">
        <f t="shared" si="0"/>
        <v>403016.8</v>
      </c>
      <c r="C25" s="52"/>
      <c r="D25" s="52">
        <v>286848.8</v>
      </c>
      <c r="E25" s="52"/>
      <c r="F25" s="52">
        <v>0</v>
      </c>
      <c r="G25" s="52"/>
      <c r="H25" s="52">
        <v>116168</v>
      </c>
      <c r="I25" s="52"/>
      <c r="J25" s="52">
        <v>0</v>
      </c>
      <c r="K25" s="52">
        <v>0</v>
      </c>
      <c r="L25" s="52">
        <v>0</v>
      </c>
      <c r="M25" s="52">
        <v>0</v>
      </c>
      <c r="P25" s="124">
        <f t="shared" si="1"/>
        <v>403016.8</v>
      </c>
    </row>
    <row r="26" spans="1:16" ht="12.75">
      <c r="A26" s="45" t="s">
        <v>27</v>
      </c>
      <c r="B26" s="52">
        <f t="shared" si="0"/>
        <v>5996633.13</v>
      </c>
      <c r="C26" s="52"/>
      <c r="D26" s="52">
        <v>2899944.13</v>
      </c>
      <c r="E26" s="52"/>
      <c r="F26" s="52">
        <v>1223672</v>
      </c>
      <c r="G26" s="52"/>
      <c r="H26" s="52">
        <v>532672</v>
      </c>
      <c r="I26" s="52"/>
      <c r="J26" s="52">
        <v>1114823</v>
      </c>
      <c r="K26" s="52">
        <v>225522</v>
      </c>
      <c r="L26" s="52">
        <v>0</v>
      </c>
      <c r="M26" s="52">
        <v>0</v>
      </c>
      <c r="P26" s="124">
        <f t="shared" si="1"/>
        <v>5771111.13</v>
      </c>
    </row>
    <row r="27" spans="1:16" ht="12.75">
      <c r="A27" s="45" t="s">
        <v>28</v>
      </c>
      <c r="B27" s="52">
        <f t="shared" si="0"/>
        <v>90318.20999999998</v>
      </c>
      <c r="C27" s="52"/>
      <c r="D27" s="52">
        <v>49758.02</v>
      </c>
      <c r="E27" s="52"/>
      <c r="F27" s="52">
        <v>35059.899999999994</v>
      </c>
      <c r="G27" s="52"/>
      <c r="H27" s="52">
        <v>5500.29</v>
      </c>
      <c r="I27" s="52"/>
      <c r="J27" s="52">
        <v>0</v>
      </c>
      <c r="K27" s="52">
        <v>0</v>
      </c>
      <c r="L27" s="52">
        <v>0</v>
      </c>
      <c r="M27" s="52">
        <v>0</v>
      </c>
      <c r="P27" s="124">
        <f t="shared" si="1"/>
        <v>90318.20999999998</v>
      </c>
    </row>
    <row r="28" spans="1:12" ht="12.75">
      <c r="A28" s="45"/>
      <c r="B28" s="52"/>
      <c r="C28" s="52"/>
      <c r="D28" s="52"/>
      <c r="E28" s="52"/>
      <c r="F28" s="52"/>
      <c r="G28" s="52"/>
      <c r="H28" s="44"/>
      <c r="I28" s="52"/>
      <c r="J28" s="44"/>
      <c r="K28" s="52"/>
      <c r="L28" s="52"/>
    </row>
    <row r="29" spans="1:16" ht="12.75">
      <c r="A29" s="50" t="s">
        <v>148</v>
      </c>
      <c r="B29" s="52">
        <f t="shared" si="0"/>
        <v>1690744.0800000003</v>
      </c>
      <c r="C29" s="52"/>
      <c r="D29" s="52">
        <v>1300061.74</v>
      </c>
      <c r="E29" s="52"/>
      <c r="F29" s="52">
        <v>51786.37</v>
      </c>
      <c r="G29" s="52"/>
      <c r="H29" s="52">
        <v>253112.61</v>
      </c>
      <c r="I29" s="52"/>
      <c r="J29" s="81">
        <v>60743.990000000005</v>
      </c>
      <c r="K29" s="52">
        <v>25039.37</v>
      </c>
      <c r="L29" s="52">
        <v>0</v>
      </c>
      <c r="M29" s="52">
        <v>0</v>
      </c>
      <c r="P29" s="124">
        <f t="shared" si="1"/>
        <v>1665704.7100000002</v>
      </c>
    </row>
    <row r="30" spans="1:16" ht="12.75">
      <c r="A30" s="45" t="s">
        <v>29</v>
      </c>
      <c r="B30" s="52">
        <f t="shared" si="0"/>
        <v>2374933.04</v>
      </c>
      <c r="C30" s="52"/>
      <c r="D30" s="52">
        <v>2340339.34</v>
      </c>
      <c r="E30" s="52"/>
      <c r="F30" s="52">
        <v>28407.93</v>
      </c>
      <c r="G30" s="52"/>
      <c r="H30" s="52">
        <v>5320.7</v>
      </c>
      <c r="I30" s="52"/>
      <c r="J30" s="52">
        <v>865.07</v>
      </c>
      <c r="K30" s="52">
        <v>0</v>
      </c>
      <c r="L30" s="52">
        <v>0</v>
      </c>
      <c r="M30" s="52">
        <v>0</v>
      </c>
      <c r="P30" s="124">
        <f t="shared" si="1"/>
        <v>2374933.04</v>
      </c>
    </row>
    <row r="31" spans="1:16" ht="12.75">
      <c r="A31" s="45" t="s">
        <v>30</v>
      </c>
      <c r="B31" s="52">
        <f t="shared" si="0"/>
        <v>0</v>
      </c>
      <c r="C31" s="52"/>
      <c r="D31" s="52">
        <v>0</v>
      </c>
      <c r="E31" s="52"/>
      <c r="F31" s="52">
        <v>0</v>
      </c>
      <c r="G31" s="52"/>
      <c r="H31" s="52">
        <v>0</v>
      </c>
      <c r="I31" s="52"/>
      <c r="J31" s="52">
        <v>0</v>
      </c>
      <c r="K31" s="52">
        <v>0</v>
      </c>
      <c r="L31" s="52">
        <v>0</v>
      </c>
      <c r="M31" s="52">
        <v>0</v>
      </c>
      <c r="P31" s="124">
        <f t="shared" si="1"/>
        <v>0</v>
      </c>
    </row>
    <row r="32" spans="1:16" ht="12.75">
      <c r="A32" s="45" t="s">
        <v>31</v>
      </c>
      <c r="B32" s="52">
        <f t="shared" si="0"/>
        <v>17169.35</v>
      </c>
      <c r="C32" s="52"/>
      <c r="D32" s="52">
        <v>13918.25</v>
      </c>
      <c r="E32" s="52"/>
      <c r="F32" s="52">
        <v>1108.1</v>
      </c>
      <c r="G32" s="52"/>
      <c r="H32" s="52">
        <v>15</v>
      </c>
      <c r="I32" s="52"/>
      <c r="J32" s="18">
        <v>2128</v>
      </c>
      <c r="K32" s="52">
        <v>0</v>
      </c>
      <c r="L32" s="52">
        <v>0</v>
      </c>
      <c r="M32" s="52">
        <v>0</v>
      </c>
      <c r="P32" s="124">
        <f t="shared" si="1"/>
        <v>17169.35</v>
      </c>
    </row>
    <row r="33" spans="1:16" ht="12.75">
      <c r="A33" s="45" t="s">
        <v>32</v>
      </c>
      <c r="B33" s="52">
        <f t="shared" si="0"/>
        <v>0</v>
      </c>
      <c r="C33" s="52"/>
      <c r="D33" s="52">
        <v>0</v>
      </c>
      <c r="E33" s="52"/>
      <c r="F33" s="52">
        <v>0</v>
      </c>
      <c r="G33" s="52"/>
      <c r="H33" s="52">
        <v>0</v>
      </c>
      <c r="I33" s="52"/>
      <c r="J33" s="52">
        <v>0</v>
      </c>
      <c r="K33" s="52">
        <v>0</v>
      </c>
      <c r="L33" s="52">
        <v>0</v>
      </c>
      <c r="M33" s="52">
        <v>0</v>
      </c>
      <c r="P33" s="124">
        <f t="shared" si="1"/>
        <v>0</v>
      </c>
    </row>
    <row r="34" spans="1:12" ht="12.75">
      <c r="A34" s="45"/>
      <c r="B34" s="52"/>
      <c r="C34" s="52"/>
      <c r="D34" s="52"/>
      <c r="E34" s="52"/>
      <c r="F34" s="52"/>
      <c r="G34" s="52"/>
      <c r="I34" s="52"/>
      <c r="J34" s="52"/>
      <c r="K34" s="52"/>
      <c r="L34" s="52"/>
    </row>
    <row r="35" spans="1:16" ht="12.75">
      <c r="A35" s="45" t="s">
        <v>33</v>
      </c>
      <c r="B35" s="52">
        <f t="shared" si="0"/>
        <v>280929.80000000005</v>
      </c>
      <c r="C35" s="52"/>
      <c r="D35" s="52">
        <v>142090.46000000002</v>
      </c>
      <c r="E35" s="52"/>
      <c r="F35" s="52">
        <v>100534.01999999999</v>
      </c>
      <c r="G35" s="52"/>
      <c r="H35" s="52">
        <v>17741.35</v>
      </c>
      <c r="I35" s="52"/>
      <c r="J35" s="52">
        <v>14808.4</v>
      </c>
      <c r="K35" s="52">
        <v>5755.57</v>
      </c>
      <c r="L35" s="52">
        <v>0</v>
      </c>
      <c r="M35" s="52">
        <v>0</v>
      </c>
      <c r="P35" s="124">
        <f t="shared" si="1"/>
        <v>275174.23000000004</v>
      </c>
    </row>
    <row r="36" spans="1:16" ht="12.75">
      <c r="A36" s="45" t="s">
        <v>34</v>
      </c>
      <c r="B36" s="52">
        <f t="shared" si="0"/>
        <v>266974.21</v>
      </c>
      <c r="C36" s="52"/>
      <c r="D36" s="52">
        <v>233279.07</v>
      </c>
      <c r="E36" s="52"/>
      <c r="F36" s="52">
        <v>8212.79</v>
      </c>
      <c r="G36" s="52"/>
      <c r="H36" s="52">
        <v>17832.219999999998</v>
      </c>
      <c r="I36" s="52"/>
      <c r="J36" s="52">
        <v>7650.13</v>
      </c>
      <c r="K36" s="52">
        <v>0</v>
      </c>
      <c r="L36" s="52">
        <v>0</v>
      </c>
      <c r="M36" s="52">
        <v>0</v>
      </c>
      <c r="P36" s="124">
        <f t="shared" si="1"/>
        <v>266974.21</v>
      </c>
    </row>
    <row r="37" spans="1:16" ht="12.75">
      <c r="A37" s="45" t="s">
        <v>35</v>
      </c>
      <c r="B37" s="52">
        <f t="shared" si="0"/>
        <v>151336.15000000002</v>
      </c>
      <c r="C37" s="52"/>
      <c r="D37" s="52">
        <v>32554.43</v>
      </c>
      <c r="E37" s="52"/>
      <c r="F37" s="52">
        <v>50807.64</v>
      </c>
      <c r="G37" s="52"/>
      <c r="H37" s="52">
        <v>18282.33</v>
      </c>
      <c r="I37" s="52"/>
      <c r="J37" s="52">
        <v>38900</v>
      </c>
      <c r="K37" s="52">
        <v>10791.75</v>
      </c>
      <c r="L37" s="52">
        <v>0</v>
      </c>
      <c r="M37" s="52">
        <v>0</v>
      </c>
      <c r="P37" s="124">
        <f t="shared" si="1"/>
        <v>140544.40000000002</v>
      </c>
    </row>
    <row r="38" spans="1:16" ht="12.75">
      <c r="A38" s="46" t="s">
        <v>36</v>
      </c>
      <c r="B38" s="47">
        <f t="shared" si="0"/>
        <v>10751.4</v>
      </c>
      <c r="C38" s="47"/>
      <c r="D38" s="47">
        <v>10751.4</v>
      </c>
      <c r="E38" s="47"/>
      <c r="F38" s="47">
        <v>0</v>
      </c>
      <c r="G38" s="47"/>
      <c r="H38" s="47">
        <v>0</v>
      </c>
      <c r="I38" s="47"/>
      <c r="J38" s="47">
        <v>0</v>
      </c>
      <c r="K38" s="47">
        <v>0</v>
      </c>
      <c r="L38" s="47">
        <v>0</v>
      </c>
      <c r="M38" s="47">
        <v>0</v>
      </c>
      <c r="P38" s="124">
        <f t="shared" si="1"/>
        <v>10751.4</v>
      </c>
    </row>
    <row r="39" spans="1:22" s="1" customFormat="1" ht="12.75">
      <c r="A39" s="118" t="s">
        <v>228</v>
      </c>
      <c r="B39" s="52" t="s">
        <v>230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122"/>
      <c r="Q39" s="52"/>
      <c r="R39" s="52"/>
      <c r="S39" s="52"/>
      <c r="T39" s="52"/>
      <c r="U39" s="52"/>
      <c r="V39" s="17"/>
    </row>
    <row r="40" spans="1:12" ht="12.75">
      <c r="A40" s="4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</sheetData>
  <sheetProtection password="CAF5" sheet="1" objects="1" scenarios="1"/>
  <mergeCells count="14">
    <mergeCell ref="D7:E7"/>
    <mergeCell ref="D6:E6"/>
    <mergeCell ref="F7:G7"/>
    <mergeCell ref="F8:G8"/>
    <mergeCell ref="H6:I6"/>
    <mergeCell ref="A1:M1"/>
    <mergeCell ref="A3:M3"/>
    <mergeCell ref="H8:I8"/>
    <mergeCell ref="H7:I7"/>
    <mergeCell ref="M5:M8"/>
    <mergeCell ref="B8:C8"/>
    <mergeCell ref="B7:C7"/>
    <mergeCell ref="B6:C6"/>
    <mergeCell ref="D8:E8"/>
  </mergeCells>
  <printOptions horizontalCentered="1"/>
  <pageMargins left="0.5" right="0.59" top="0.87" bottom="0.82" header="0.67" footer="0.5"/>
  <pageSetup fitToHeight="1" fitToWidth="1" horizontalDpi="600" verticalDpi="600" orientation="landscape" scale="92" r:id="rId1"/>
  <headerFooter scaleWithDoc="0" alignWithMargins="0">
    <oddFooter>&amp;L&amp;"Arial,Italic"MSDE - LFRO 11 / 2012&amp;C- 14 -&amp;R&amp;"Arial,Italic"Selected Financial Data - Part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3.28125" style="122" customWidth="1"/>
    <col min="2" max="2" width="15.00390625" style="122" bestFit="1" customWidth="1"/>
    <col min="3" max="3" width="3.7109375" style="122" customWidth="1"/>
    <col min="4" max="4" width="13.00390625" style="174" customWidth="1"/>
    <col min="5" max="5" width="2.57421875" style="174" customWidth="1"/>
    <col min="6" max="6" width="12.8515625" style="174" customWidth="1"/>
    <col min="7" max="7" width="2.8515625" style="174" customWidth="1"/>
    <col min="8" max="8" width="12.8515625" style="174" bestFit="1" customWidth="1"/>
    <col min="9" max="9" width="2.421875" style="174" customWidth="1"/>
    <col min="10" max="10" width="12.8515625" style="174" bestFit="1" customWidth="1"/>
    <col min="11" max="11" width="2.421875" style="174" customWidth="1"/>
    <col min="12" max="12" width="14.00390625" style="174" bestFit="1" customWidth="1"/>
    <col min="13" max="13" width="2.8515625" style="174" customWidth="1"/>
    <col min="14" max="14" width="11.28125" style="174" bestFit="1" customWidth="1"/>
    <col min="15" max="16" width="14.00390625" style="174" bestFit="1" customWidth="1"/>
    <col min="17" max="17" width="12.28125" style="174" bestFit="1" customWidth="1"/>
    <col min="18" max="18" width="9.140625" style="122" customWidth="1"/>
    <col min="19" max="19" width="16.8515625" style="122" customWidth="1"/>
    <col min="20" max="16384" width="9.140625" style="1" customWidth="1"/>
  </cols>
  <sheetData>
    <row r="1" spans="1:17" ht="12.75">
      <c r="A1" s="295" t="s">
        <v>141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7" ht="12.75">
      <c r="A2" s="45"/>
      <c r="B2" s="45"/>
      <c r="C2" s="4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70"/>
    </row>
    <row r="3" spans="1:17" ht="12.75">
      <c r="A3" s="295" t="s">
        <v>286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</row>
    <row r="4" spans="1:17" ht="13.5" thickBot="1">
      <c r="A4" s="38"/>
      <c r="B4" s="48"/>
      <c r="C4" s="48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9" ht="13.5" thickTop="1">
      <c r="A5" s="37"/>
      <c r="B5" s="45"/>
      <c r="C5" s="45"/>
      <c r="D5" s="56"/>
      <c r="E5" s="56"/>
      <c r="F5" s="56"/>
      <c r="G5" s="56"/>
      <c r="H5" s="56"/>
      <c r="I5" s="56"/>
      <c r="J5" s="56"/>
      <c r="K5" s="56"/>
      <c r="L5" s="311" t="s">
        <v>89</v>
      </c>
      <c r="M5" s="311"/>
      <c r="N5" s="311"/>
      <c r="O5" s="311"/>
      <c r="P5" s="311"/>
      <c r="Q5" s="56"/>
      <c r="S5" s="136">
        <v>41001</v>
      </c>
    </row>
    <row r="6" spans="1:19" ht="12.75">
      <c r="A6" s="39" t="s">
        <v>37</v>
      </c>
      <c r="B6" s="295" t="s">
        <v>11</v>
      </c>
      <c r="C6" s="295"/>
      <c r="D6" s="299" t="s">
        <v>0</v>
      </c>
      <c r="E6" s="299"/>
      <c r="F6" s="234"/>
      <c r="G6" s="234"/>
      <c r="H6" s="299" t="s">
        <v>5</v>
      </c>
      <c r="I6" s="299"/>
      <c r="J6" s="234"/>
      <c r="K6" s="234"/>
      <c r="L6" s="333" t="s">
        <v>90</v>
      </c>
      <c r="M6" s="333"/>
      <c r="N6" s="56"/>
      <c r="O6" s="56"/>
      <c r="P6" s="56"/>
      <c r="Q6" s="56"/>
      <c r="S6" s="122" t="s">
        <v>249</v>
      </c>
    </row>
    <row r="7" spans="1:19" ht="12.75">
      <c r="A7" s="39" t="s">
        <v>38</v>
      </c>
      <c r="B7" s="295" t="s">
        <v>116</v>
      </c>
      <c r="C7" s="295"/>
      <c r="D7" s="299" t="s">
        <v>1</v>
      </c>
      <c r="E7" s="299"/>
      <c r="F7" s="299" t="s">
        <v>3</v>
      </c>
      <c r="G7" s="299"/>
      <c r="H7" s="299" t="s">
        <v>1</v>
      </c>
      <c r="I7" s="299"/>
      <c r="J7" s="299" t="s">
        <v>7</v>
      </c>
      <c r="K7" s="299"/>
      <c r="L7" s="299" t="s">
        <v>91</v>
      </c>
      <c r="M7" s="299"/>
      <c r="N7" s="234"/>
      <c r="O7" s="234"/>
      <c r="P7" s="234"/>
      <c r="Q7" s="178" t="s">
        <v>92</v>
      </c>
      <c r="S7" s="122" t="s">
        <v>243</v>
      </c>
    </row>
    <row r="8" spans="1:19" ht="13.5" thickBot="1">
      <c r="A8" s="41" t="s">
        <v>39</v>
      </c>
      <c r="B8" s="332" t="s">
        <v>178</v>
      </c>
      <c r="C8" s="332"/>
      <c r="D8" s="331" t="s">
        <v>2</v>
      </c>
      <c r="E8" s="331"/>
      <c r="F8" s="331" t="s">
        <v>4</v>
      </c>
      <c r="G8" s="331"/>
      <c r="H8" s="331" t="s">
        <v>6</v>
      </c>
      <c r="I8" s="331"/>
      <c r="J8" s="331" t="s">
        <v>8</v>
      </c>
      <c r="K8" s="331"/>
      <c r="L8" s="331" t="s">
        <v>9</v>
      </c>
      <c r="M8" s="331"/>
      <c r="N8" s="179" t="s">
        <v>87</v>
      </c>
      <c r="O8" s="179" t="s">
        <v>88</v>
      </c>
      <c r="P8" s="239" t="s">
        <v>9</v>
      </c>
      <c r="Q8" s="179" t="s">
        <v>10</v>
      </c>
      <c r="S8" s="122" t="s">
        <v>244</v>
      </c>
    </row>
    <row r="9" spans="1:19" s="73" customFormat="1" ht="12.75">
      <c r="A9" s="25" t="s">
        <v>13</v>
      </c>
      <c r="B9" s="96">
        <f>SUM(B11:B38)</f>
        <v>32310247.88</v>
      </c>
      <c r="C9" s="97"/>
      <c r="D9" s="97">
        <f>SUM(D11:D38)</f>
        <v>12425348.68</v>
      </c>
      <c r="E9" s="97"/>
      <c r="F9" s="97">
        <f>SUM(F11:F38)</f>
        <v>10763368.1</v>
      </c>
      <c r="G9" s="97"/>
      <c r="H9" s="97">
        <f>SUM(H11:H38)</f>
        <v>1018976.5</v>
      </c>
      <c r="I9" s="97"/>
      <c r="J9" s="97">
        <f>SUM(J11:J38)</f>
        <v>1323905.56</v>
      </c>
      <c r="K9" s="97"/>
      <c r="L9" s="97">
        <f>SUM(L11:L38)</f>
        <v>6778649.04</v>
      </c>
      <c r="M9" s="97"/>
      <c r="N9" s="97">
        <f>SUM(N11:N38)</f>
        <v>133816.49</v>
      </c>
      <c r="O9" s="97">
        <f>SUM(O11:O38)</f>
        <v>2322907.54</v>
      </c>
      <c r="P9" s="97">
        <f>SUM(P11:P38)</f>
        <v>4321925.010000001</v>
      </c>
      <c r="Q9" s="97">
        <f>SUM(Q11:Q38)</f>
        <v>2422632</v>
      </c>
      <c r="R9" s="246"/>
      <c r="S9" s="125">
        <f>SUM(S11:S38)</f>
        <v>25531598.839999996</v>
      </c>
    </row>
    <row r="10" spans="1:17" ht="12.75">
      <c r="A10" s="39"/>
      <c r="B10" s="26"/>
      <c r="C10" s="55"/>
      <c r="D10" s="52"/>
      <c r="E10" s="56"/>
      <c r="F10" s="52"/>
      <c r="G10" s="56"/>
      <c r="H10" s="52"/>
      <c r="I10" s="56"/>
      <c r="J10" s="52"/>
      <c r="K10" s="56"/>
      <c r="L10" s="52"/>
      <c r="M10" s="56"/>
      <c r="N10" s="56"/>
      <c r="O10" s="56"/>
      <c r="P10" s="56"/>
      <c r="Q10" s="56"/>
    </row>
    <row r="11" spans="1:19" ht="12.75">
      <c r="A11" s="39" t="s">
        <v>14</v>
      </c>
      <c r="B11" s="52">
        <f>SUM(D11:L11)</f>
        <v>151691.32</v>
      </c>
      <c r="C11" s="52"/>
      <c r="D11" s="52">
        <v>0</v>
      </c>
      <c r="E11" s="52"/>
      <c r="F11" s="142">
        <v>0</v>
      </c>
      <c r="G11" s="52"/>
      <c r="H11" s="52">
        <v>0</v>
      </c>
      <c r="I11" s="52"/>
      <c r="J11" s="81">
        <v>151691.32</v>
      </c>
      <c r="K11" s="52"/>
      <c r="L11" s="52">
        <f aca="true" t="shared" si="0" ref="L11:L38">SUM(N11:P11)</f>
        <v>0</v>
      </c>
      <c r="M11" s="52"/>
      <c r="N11" s="52">
        <v>0</v>
      </c>
      <c r="O11" s="52">
        <v>0</v>
      </c>
      <c r="P11" s="52">
        <v>0</v>
      </c>
      <c r="Q11" s="52">
        <v>1645000</v>
      </c>
      <c r="S11" s="126">
        <f>B11-L11</f>
        <v>151691.32</v>
      </c>
    </row>
    <row r="12" spans="1:19" ht="12.75">
      <c r="A12" s="39" t="s">
        <v>15</v>
      </c>
      <c r="B12" s="52">
        <f aca="true" t="shared" si="1" ref="B12:B38">SUM(D12:L12)</f>
        <v>3270850.71</v>
      </c>
      <c r="C12" s="52"/>
      <c r="D12" s="52">
        <v>2833111.6399999997</v>
      </c>
      <c r="E12" s="52"/>
      <c r="F12" s="52">
        <v>7645.6</v>
      </c>
      <c r="G12" s="52"/>
      <c r="H12" s="52">
        <v>422609.27</v>
      </c>
      <c r="I12" s="52"/>
      <c r="J12" s="52">
        <v>7484.2</v>
      </c>
      <c r="K12" s="52"/>
      <c r="L12" s="52">
        <f t="shared" si="0"/>
        <v>0</v>
      </c>
      <c r="M12" s="52"/>
      <c r="N12" s="52">
        <v>0</v>
      </c>
      <c r="O12" s="52">
        <v>0</v>
      </c>
      <c r="P12" s="52">
        <v>0</v>
      </c>
      <c r="Q12" s="52">
        <v>0</v>
      </c>
      <c r="S12" s="126">
        <f>B12-L12</f>
        <v>3270850.71</v>
      </c>
    </row>
    <row r="13" spans="1:23" ht="12.75">
      <c r="A13" s="45" t="s">
        <v>16</v>
      </c>
      <c r="B13" s="52">
        <f t="shared" si="1"/>
        <v>3112691.08</v>
      </c>
      <c r="C13" s="52"/>
      <c r="D13" s="52">
        <v>1558768.44</v>
      </c>
      <c r="E13" s="52"/>
      <c r="F13" s="52">
        <v>1193789.94</v>
      </c>
      <c r="G13" s="52"/>
      <c r="H13" s="52">
        <v>30337.5</v>
      </c>
      <c r="I13" s="52"/>
      <c r="J13" s="52">
        <v>35632.2</v>
      </c>
      <c r="K13" s="52"/>
      <c r="L13" s="52">
        <f t="shared" si="0"/>
        <v>294163</v>
      </c>
      <c r="M13" s="52"/>
      <c r="N13" s="52">
        <v>0</v>
      </c>
      <c r="O13" s="52">
        <v>0</v>
      </c>
      <c r="P13" s="52">
        <v>294163</v>
      </c>
      <c r="Q13" s="52">
        <v>0</v>
      </c>
      <c r="R13" s="174"/>
      <c r="S13" s="126">
        <f>B13-L13</f>
        <v>2818528.08</v>
      </c>
      <c r="T13" s="111"/>
      <c r="U13" s="111"/>
      <c r="V13" s="111"/>
      <c r="W13" s="111"/>
    </row>
    <row r="14" spans="1:19" ht="12.75">
      <c r="A14" s="45" t="s">
        <v>17</v>
      </c>
      <c r="B14" s="52">
        <f t="shared" si="1"/>
        <v>3555429</v>
      </c>
      <c r="C14" s="52"/>
      <c r="D14" s="44">
        <v>2725403</v>
      </c>
      <c r="E14" s="52"/>
      <c r="F14" s="52">
        <v>21091</v>
      </c>
      <c r="G14" s="52"/>
      <c r="H14" s="52">
        <v>29359</v>
      </c>
      <c r="I14" s="52"/>
      <c r="J14" s="44">
        <v>91763</v>
      </c>
      <c r="K14" s="52"/>
      <c r="L14" s="52">
        <f t="shared" si="0"/>
        <v>687813</v>
      </c>
      <c r="M14" s="52"/>
      <c r="N14" s="52">
        <v>0</v>
      </c>
      <c r="O14" s="52">
        <v>0</v>
      </c>
      <c r="P14" s="44">
        <v>687813</v>
      </c>
      <c r="Q14" s="52">
        <v>0</v>
      </c>
      <c r="S14" s="126">
        <f>B14-L14</f>
        <v>2867616</v>
      </c>
    </row>
    <row r="15" spans="1:19" ht="12.75">
      <c r="A15" s="45" t="s">
        <v>18</v>
      </c>
      <c r="B15" s="52">
        <f t="shared" si="1"/>
        <v>522586.98</v>
      </c>
      <c r="C15" s="52"/>
      <c r="D15" s="44">
        <v>221716.69</v>
      </c>
      <c r="E15" s="52"/>
      <c r="F15" s="44">
        <v>112820.78</v>
      </c>
      <c r="G15" s="52"/>
      <c r="H15" s="44">
        <v>2451.88</v>
      </c>
      <c r="I15" s="52"/>
      <c r="J15" s="44">
        <v>598.71</v>
      </c>
      <c r="K15" s="52"/>
      <c r="L15" s="52">
        <f t="shared" si="0"/>
        <v>184998.92</v>
      </c>
      <c r="M15" s="52"/>
      <c r="N15" s="52">
        <v>0</v>
      </c>
      <c r="O15" s="52">
        <v>154999.92</v>
      </c>
      <c r="P15" s="52">
        <v>29999</v>
      </c>
      <c r="Q15" s="52">
        <v>0</v>
      </c>
      <c r="S15" s="126">
        <f>B15-L15</f>
        <v>337588.05999999994</v>
      </c>
    </row>
    <row r="16" spans="1:19" ht="12.75">
      <c r="A16" s="45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S16" s="126"/>
    </row>
    <row r="17" spans="1:19" ht="12.75">
      <c r="A17" s="45" t="s">
        <v>19</v>
      </c>
      <c r="B17" s="52">
        <f t="shared" si="1"/>
        <v>331832.80999999994</v>
      </c>
      <c r="C17" s="52"/>
      <c r="D17" s="52">
        <v>0</v>
      </c>
      <c r="E17" s="52"/>
      <c r="F17" s="52">
        <v>6022.5</v>
      </c>
      <c r="G17" s="52"/>
      <c r="H17" s="52">
        <v>0</v>
      </c>
      <c r="I17" s="52"/>
      <c r="J17" s="52">
        <v>0</v>
      </c>
      <c r="K17" s="52"/>
      <c r="L17" s="52">
        <f t="shared" si="0"/>
        <v>325810.30999999994</v>
      </c>
      <c r="M17" s="52"/>
      <c r="N17" s="52">
        <v>0</v>
      </c>
      <c r="O17" s="52">
        <v>288114.72</v>
      </c>
      <c r="P17" s="44">
        <v>37695.59</v>
      </c>
      <c r="Q17" s="52">
        <v>0</v>
      </c>
      <c r="S17" s="126">
        <f>B17-L17</f>
        <v>6022.5</v>
      </c>
    </row>
    <row r="18" spans="1:19" ht="12.75">
      <c r="A18" s="45" t="s">
        <v>20</v>
      </c>
      <c r="B18" s="52">
        <f t="shared" si="1"/>
        <v>786679.71</v>
      </c>
      <c r="C18" s="52"/>
      <c r="D18" s="44">
        <v>766859.83</v>
      </c>
      <c r="E18" s="52"/>
      <c r="F18" s="52">
        <v>4091.75</v>
      </c>
      <c r="G18" s="52"/>
      <c r="H18" s="52">
        <v>8678.29</v>
      </c>
      <c r="I18" s="52"/>
      <c r="J18" s="52">
        <v>7049.84</v>
      </c>
      <c r="K18" s="52"/>
      <c r="L18" s="52">
        <f t="shared" si="0"/>
        <v>0</v>
      </c>
      <c r="M18" s="52"/>
      <c r="N18" s="52">
        <v>0</v>
      </c>
      <c r="O18" s="52">
        <v>0</v>
      </c>
      <c r="P18" s="44">
        <v>0</v>
      </c>
      <c r="Q18" s="52">
        <v>0</v>
      </c>
      <c r="S18" s="126">
        <f>B18-L18</f>
        <v>786679.71</v>
      </c>
    </row>
    <row r="19" spans="1:19" ht="12.75">
      <c r="A19" s="45" t="s">
        <v>21</v>
      </c>
      <c r="B19" s="52">
        <f t="shared" si="1"/>
        <v>186337.5</v>
      </c>
      <c r="C19" s="52"/>
      <c r="D19" s="52">
        <v>177317.08</v>
      </c>
      <c r="E19" s="52"/>
      <c r="F19" s="52">
        <v>2500</v>
      </c>
      <c r="G19" s="52"/>
      <c r="H19" s="44">
        <v>1721.42</v>
      </c>
      <c r="I19" s="52"/>
      <c r="J19" s="52">
        <v>1131</v>
      </c>
      <c r="K19" s="52"/>
      <c r="L19" s="52">
        <f t="shared" si="0"/>
        <v>3668</v>
      </c>
      <c r="M19" s="52"/>
      <c r="N19" s="52">
        <v>0</v>
      </c>
      <c r="O19" s="52">
        <v>0</v>
      </c>
      <c r="P19" s="52">
        <v>3668</v>
      </c>
      <c r="Q19" s="52">
        <v>0</v>
      </c>
      <c r="S19" s="126">
        <f>B19-L19</f>
        <v>182669.5</v>
      </c>
    </row>
    <row r="20" spans="1:19" ht="12.75">
      <c r="A20" s="45" t="s">
        <v>22</v>
      </c>
      <c r="B20" s="52">
        <f t="shared" si="1"/>
        <v>3299687.37</v>
      </c>
      <c r="C20" s="52"/>
      <c r="D20" s="44">
        <v>348193</v>
      </c>
      <c r="E20" s="52"/>
      <c r="F20" s="44">
        <v>2502835.95</v>
      </c>
      <c r="G20" s="52"/>
      <c r="H20" s="44">
        <v>73802.76</v>
      </c>
      <c r="I20" s="52"/>
      <c r="J20" s="52">
        <v>445.85</v>
      </c>
      <c r="K20" s="52"/>
      <c r="L20" s="52">
        <f t="shared" si="0"/>
        <v>374409.81</v>
      </c>
      <c r="M20" s="52"/>
      <c r="N20" s="44">
        <v>45000</v>
      </c>
      <c r="O20" s="44">
        <v>0</v>
      </c>
      <c r="P20" s="52">
        <v>329409.81</v>
      </c>
      <c r="Q20" s="52">
        <v>0</v>
      </c>
      <c r="S20" s="126">
        <f>B20-L20</f>
        <v>2925277.56</v>
      </c>
    </row>
    <row r="21" spans="1:19" ht="12.75">
      <c r="A21" s="45" t="s">
        <v>23</v>
      </c>
      <c r="B21" s="52">
        <f t="shared" si="1"/>
        <v>93408.28</v>
      </c>
      <c r="C21" s="52"/>
      <c r="D21" s="44">
        <v>88777.13</v>
      </c>
      <c r="E21" s="52"/>
      <c r="F21" s="44">
        <v>0</v>
      </c>
      <c r="G21" s="52"/>
      <c r="H21" s="52">
        <v>2967.01</v>
      </c>
      <c r="I21" s="52"/>
      <c r="J21" s="44">
        <v>1664.14</v>
      </c>
      <c r="K21" s="52"/>
      <c r="L21" s="52">
        <f t="shared" si="0"/>
        <v>0</v>
      </c>
      <c r="M21" s="52"/>
      <c r="N21" s="52">
        <v>0</v>
      </c>
      <c r="O21" s="52">
        <v>0</v>
      </c>
      <c r="P21" s="52">
        <v>0</v>
      </c>
      <c r="Q21" s="52">
        <v>0</v>
      </c>
      <c r="S21" s="126">
        <f>B21-L21</f>
        <v>93408.28</v>
      </c>
    </row>
    <row r="22" spans="1:19" ht="12.75">
      <c r="A22" s="45"/>
      <c r="B22" s="52"/>
      <c r="C22" s="52"/>
      <c r="D22" s="52"/>
      <c r="E22" s="52"/>
      <c r="F22" s="52"/>
      <c r="G22" s="52"/>
      <c r="I22" s="52"/>
      <c r="J22" s="52"/>
      <c r="K22" s="52"/>
      <c r="L22" s="52"/>
      <c r="M22" s="52"/>
      <c r="N22" s="52"/>
      <c r="O22" s="52"/>
      <c r="P22" s="52"/>
      <c r="Q22" s="52"/>
      <c r="S22" s="126"/>
    </row>
    <row r="23" spans="1:19" ht="12.75">
      <c r="A23" s="45" t="s">
        <v>24</v>
      </c>
      <c r="B23" s="52">
        <f t="shared" si="1"/>
        <v>3169265.08</v>
      </c>
      <c r="C23" s="52"/>
      <c r="D23" s="52">
        <v>1003475.55</v>
      </c>
      <c r="E23" s="52"/>
      <c r="F23" s="52">
        <v>649226.45</v>
      </c>
      <c r="G23" s="52"/>
      <c r="H23" s="52">
        <v>22547.1</v>
      </c>
      <c r="I23" s="52"/>
      <c r="J23" s="52">
        <v>27977.77</v>
      </c>
      <c r="K23" s="52"/>
      <c r="L23" s="52">
        <f t="shared" si="0"/>
        <v>1466038.21</v>
      </c>
      <c r="M23" s="52"/>
      <c r="N23" s="52">
        <v>64733.49</v>
      </c>
      <c r="O23" s="52">
        <v>1401304.72</v>
      </c>
      <c r="P23" s="52">
        <v>0</v>
      </c>
      <c r="Q23" s="52">
        <v>0</v>
      </c>
      <c r="S23" s="126">
        <f>B23-L23</f>
        <v>1703226.87</v>
      </c>
    </row>
    <row r="24" spans="1:19" ht="12.75">
      <c r="A24" s="45" t="s">
        <v>25</v>
      </c>
      <c r="B24" s="52">
        <f t="shared" si="1"/>
        <v>282201.94000000006</v>
      </c>
      <c r="C24" s="52"/>
      <c r="D24" s="52">
        <v>0</v>
      </c>
      <c r="E24" s="52"/>
      <c r="F24" s="52">
        <v>127481.29000000001</v>
      </c>
      <c r="G24" s="52"/>
      <c r="H24" s="52">
        <v>154477.13</v>
      </c>
      <c r="I24" s="52"/>
      <c r="J24" s="52">
        <v>243.52</v>
      </c>
      <c r="K24" s="52"/>
      <c r="L24" s="52">
        <f t="shared" si="0"/>
        <v>0</v>
      </c>
      <c r="M24" s="52"/>
      <c r="N24" s="52">
        <v>0</v>
      </c>
      <c r="O24" s="52">
        <v>0</v>
      </c>
      <c r="P24" s="52">
        <v>0</v>
      </c>
      <c r="Q24" s="52">
        <v>0</v>
      </c>
      <c r="S24" s="126">
        <f>B24-L24</f>
        <v>282201.94000000006</v>
      </c>
    </row>
    <row r="25" spans="1:19" ht="12.75">
      <c r="A25" s="45" t="s">
        <v>26</v>
      </c>
      <c r="B25" s="52">
        <f t="shared" si="1"/>
        <v>1377752.02</v>
      </c>
      <c r="C25" s="52"/>
      <c r="D25" s="52">
        <v>41527.62</v>
      </c>
      <c r="E25" s="52"/>
      <c r="F25" s="52">
        <v>1021186.28</v>
      </c>
      <c r="G25" s="52"/>
      <c r="H25" s="52">
        <v>2493.87</v>
      </c>
      <c r="I25" s="52"/>
      <c r="J25" s="52">
        <v>311713.6</v>
      </c>
      <c r="K25" s="52"/>
      <c r="L25" s="52">
        <f t="shared" si="0"/>
        <v>830.65</v>
      </c>
      <c r="M25" s="52"/>
      <c r="N25" s="52">
        <v>0</v>
      </c>
      <c r="O25" s="52">
        <v>0</v>
      </c>
      <c r="P25" s="44">
        <v>830.65</v>
      </c>
      <c r="Q25" s="52">
        <v>0</v>
      </c>
      <c r="S25" s="126">
        <f>B25-L25</f>
        <v>1376921.37</v>
      </c>
    </row>
    <row r="26" spans="1:19" ht="12.75">
      <c r="A26" s="45" t="s">
        <v>27</v>
      </c>
      <c r="B26" s="52">
        <f t="shared" si="1"/>
        <v>767696</v>
      </c>
      <c r="C26" s="52"/>
      <c r="D26" s="44">
        <v>745123</v>
      </c>
      <c r="E26" s="52"/>
      <c r="F26" s="52">
        <v>1183</v>
      </c>
      <c r="G26" s="52"/>
      <c r="H26" s="44">
        <v>11454</v>
      </c>
      <c r="I26" s="52"/>
      <c r="J26" s="44">
        <v>9936</v>
      </c>
      <c r="K26" s="52"/>
      <c r="L26" s="52">
        <f t="shared" si="0"/>
        <v>0</v>
      </c>
      <c r="M26" s="52"/>
      <c r="N26" s="52">
        <v>0</v>
      </c>
      <c r="O26" s="52">
        <v>0</v>
      </c>
      <c r="P26" s="52">
        <v>0</v>
      </c>
      <c r="Q26" s="52">
        <v>0</v>
      </c>
      <c r="S26" s="126">
        <f>B26-L26</f>
        <v>767696</v>
      </c>
    </row>
    <row r="27" spans="1:19" ht="12.75">
      <c r="A27" s="45" t="s">
        <v>28</v>
      </c>
      <c r="B27" s="52">
        <f t="shared" si="1"/>
        <v>216003.05</v>
      </c>
      <c r="C27" s="52"/>
      <c r="D27" s="52">
        <v>0</v>
      </c>
      <c r="E27" s="52"/>
      <c r="F27" s="44">
        <v>6414.5</v>
      </c>
      <c r="G27" s="52"/>
      <c r="H27" s="52">
        <v>0</v>
      </c>
      <c r="I27" s="52"/>
      <c r="J27" s="52">
        <v>17000</v>
      </c>
      <c r="K27" s="52"/>
      <c r="L27" s="52">
        <v>192588.55</v>
      </c>
      <c r="M27" s="52"/>
      <c r="N27" s="52">
        <v>0</v>
      </c>
      <c r="O27" s="52">
        <v>0</v>
      </c>
      <c r="P27" s="52">
        <v>192588.55</v>
      </c>
      <c r="Q27" s="52">
        <v>0</v>
      </c>
      <c r="S27" s="126">
        <f>B27-L27</f>
        <v>23414.5</v>
      </c>
    </row>
    <row r="28" spans="1:19" ht="12.75">
      <c r="A28" s="45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S28" s="126"/>
    </row>
    <row r="29" spans="1:19" ht="12.75">
      <c r="A29" s="50" t="s">
        <v>148</v>
      </c>
      <c r="B29" s="52">
        <f t="shared" si="1"/>
        <v>0</v>
      </c>
      <c r="C29" s="52"/>
      <c r="D29" s="52">
        <v>0</v>
      </c>
      <c r="E29" s="52"/>
      <c r="F29" s="52">
        <v>0</v>
      </c>
      <c r="G29" s="52"/>
      <c r="H29" s="52">
        <v>0</v>
      </c>
      <c r="I29" s="52"/>
      <c r="J29" s="52">
        <v>0</v>
      </c>
      <c r="K29" s="52"/>
      <c r="L29" s="52">
        <f t="shared" si="0"/>
        <v>0</v>
      </c>
      <c r="M29" s="52"/>
      <c r="N29" s="52">
        <v>0</v>
      </c>
      <c r="O29" s="52">
        <v>0</v>
      </c>
      <c r="P29" s="52">
        <v>0</v>
      </c>
      <c r="Q29" s="52">
        <v>0</v>
      </c>
      <c r="S29" s="126">
        <f>B29-L29</f>
        <v>0</v>
      </c>
    </row>
    <row r="30" spans="1:19" ht="12.75">
      <c r="A30" s="45" t="s">
        <v>29</v>
      </c>
      <c r="B30" s="52">
        <f t="shared" si="1"/>
        <v>281002.36</v>
      </c>
      <c r="C30" s="52"/>
      <c r="D30" s="52">
        <v>0</v>
      </c>
      <c r="E30" s="52"/>
      <c r="F30" s="52">
        <v>281002.36</v>
      </c>
      <c r="G30" s="52"/>
      <c r="H30" s="52">
        <v>0</v>
      </c>
      <c r="I30" s="52"/>
      <c r="J30" s="52">
        <v>0</v>
      </c>
      <c r="K30" s="52"/>
      <c r="L30" s="52">
        <f t="shared" si="0"/>
        <v>0</v>
      </c>
      <c r="M30" s="52"/>
      <c r="N30" s="52">
        <v>0</v>
      </c>
      <c r="O30" s="52">
        <v>0</v>
      </c>
      <c r="P30" s="52">
        <v>0</v>
      </c>
      <c r="Q30" s="52">
        <v>0</v>
      </c>
      <c r="S30" s="126">
        <f>B30-L30</f>
        <v>281002.36</v>
      </c>
    </row>
    <row r="31" spans="1:19" ht="12.75">
      <c r="A31" s="45" t="s">
        <v>30</v>
      </c>
      <c r="B31" s="52">
        <f t="shared" si="1"/>
        <v>0</v>
      </c>
      <c r="C31" s="52"/>
      <c r="D31" s="52">
        <v>0</v>
      </c>
      <c r="E31" s="52"/>
      <c r="F31" s="52">
        <v>0</v>
      </c>
      <c r="G31" s="52"/>
      <c r="H31" s="52">
        <v>0</v>
      </c>
      <c r="I31" s="52"/>
      <c r="J31" s="52">
        <v>0</v>
      </c>
      <c r="K31" s="52"/>
      <c r="L31" s="52">
        <f t="shared" si="0"/>
        <v>0</v>
      </c>
      <c r="M31" s="52"/>
      <c r="N31" s="52">
        <v>0</v>
      </c>
      <c r="O31" s="52">
        <v>0</v>
      </c>
      <c r="P31" s="52">
        <v>0</v>
      </c>
      <c r="Q31" s="52">
        <v>0</v>
      </c>
      <c r="S31" s="126">
        <f>B31-L31</f>
        <v>0</v>
      </c>
    </row>
    <row r="32" spans="1:19" ht="12.75">
      <c r="A32" s="45" t="s">
        <v>31</v>
      </c>
      <c r="B32" s="52">
        <f t="shared" si="1"/>
        <v>1212580.5</v>
      </c>
      <c r="C32" s="52"/>
      <c r="D32" s="44">
        <v>674606.51</v>
      </c>
      <c r="E32" s="52"/>
      <c r="F32" s="44">
        <v>0</v>
      </c>
      <c r="G32" s="52"/>
      <c r="H32" s="44">
        <v>24496.42</v>
      </c>
      <c r="I32" s="52"/>
      <c r="J32" s="44">
        <v>13477.57</v>
      </c>
      <c r="K32" s="52"/>
      <c r="L32" s="52">
        <f t="shared" si="0"/>
        <v>500000</v>
      </c>
      <c r="M32" s="52"/>
      <c r="N32" s="52">
        <v>0</v>
      </c>
      <c r="O32" s="52">
        <v>0</v>
      </c>
      <c r="P32" s="52">
        <v>500000</v>
      </c>
      <c r="Q32" s="52">
        <v>0</v>
      </c>
      <c r="S32" s="126">
        <f>B32-L32</f>
        <v>712580.5</v>
      </c>
    </row>
    <row r="33" spans="1:19" ht="12.75">
      <c r="A33" s="45" t="s">
        <v>32</v>
      </c>
      <c r="B33" s="52">
        <f t="shared" si="1"/>
        <v>140672.34000000003</v>
      </c>
      <c r="C33" s="52"/>
      <c r="D33" s="52">
        <v>1101.76</v>
      </c>
      <c r="E33" s="52"/>
      <c r="F33" s="52">
        <v>0</v>
      </c>
      <c r="G33" s="52"/>
      <c r="H33" s="52">
        <v>0</v>
      </c>
      <c r="I33" s="52"/>
      <c r="J33" s="52">
        <v>0</v>
      </c>
      <c r="K33" s="52"/>
      <c r="L33" s="52">
        <f t="shared" si="0"/>
        <v>139570.58000000002</v>
      </c>
      <c r="M33" s="52"/>
      <c r="N33" s="52">
        <v>24083</v>
      </c>
      <c r="O33" s="52">
        <v>43613.61</v>
      </c>
      <c r="P33" s="52">
        <v>71873.97</v>
      </c>
      <c r="Q33" s="52">
        <v>0</v>
      </c>
      <c r="S33" s="126">
        <f>B33-L33</f>
        <v>1101.7600000000093</v>
      </c>
    </row>
    <row r="34" spans="1:19" ht="12.75">
      <c r="A34" s="45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S34" s="126"/>
    </row>
    <row r="35" spans="1:19" ht="12.75">
      <c r="A35" s="45" t="s">
        <v>33</v>
      </c>
      <c r="B35" s="52">
        <f t="shared" si="1"/>
        <v>0</v>
      </c>
      <c r="C35" s="52"/>
      <c r="D35" s="52">
        <v>0</v>
      </c>
      <c r="E35" s="52"/>
      <c r="F35" s="52">
        <v>0</v>
      </c>
      <c r="G35" s="52"/>
      <c r="H35" s="52">
        <v>0</v>
      </c>
      <c r="I35" s="52"/>
      <c r="J35" s="52">
        <v>0</v>
      </c>
      <c r="K35" s="52"/>
      <c r="L35" s="52">
        <f t="shared" si="0"/>
        <v>0</v>
      </c>
      <c r="M35" s="52"/>
      <c r="N35" s="52">
        <v>0</v>
      </c>
      <c r="O35" s="52">
        <v>0</v>
      </c>
      <c r="P35" s="52">
        <v>0</v>
      </c>
      <c r="Q35" s="52">
        <v>0</v>
      </c>
      <c r="S35" s="126">
        <f>B35-L35</f>
        <v>0</v>
      </c>
    </row>
    <row r="36" spans="1:19" ht="12.75">
      <c r="A36" s="45" t="s">
        <v>34</v>
      </c>
      <c r="B36" s="52">
        <f t="shared" si="1"/>
        <v>759324.6499999999</v>
      </c>
      <c r="C36" s="52"/>
      <c r="D36" s="52">
        <v>574634.63</v>
      </c>
      <c r="E36" s="52"/>
      <c r="F36" s="52">
        <v>156971.57</v>
      </c>
      <c r="G36" s="52"/>
      <c r="H36" s="52">
        <v>14031.97</v>
      </c>
      <c r="I36" s="52"/>
      <c r="J36" s="52">
        <v>218</v>
      </c>
      <c r="K36" s="52"/>
      <c r="L36" s="52">
        <f t="shared" si="0"/>
        <v>13468.48</v>
      </c>
      <c r="M36" s="52"/>
      <c r="N36" s="52">
        <v>0</v>
      </c>
      <c r="O36" s="52">
        <v>13468.48</v>
      </c>
      <c r="P36" s="52">
        <v>0</v>
      </c>
      <c r="Q36" s="52">
        <v>0</v>
      </c>
      <c r="S36" s="126">
        <f>B36-L36</f>
        <v>745856.1699999999</v>
      </c>
    </row>
    <row r="37" spans="1:19" ht="12.75">
      <c r="A37" s="45" t="s">
        <v>35</v>
      </c>
      <c r="B37" s="52">
        <f t="shared" si="1"/>
        <v>8487225.25</v>
      </c>
      <c r="C37" s="52"/>
      <c r="D37" s="44">
        <v>560253.6</v>
      </c>
      <c r="E37" s="52"/>
      <c r="F37" s="44">
        <v>4604994.9399999995</v>
      </c>
      <c r="G37" s="52"/>
      <c r="H37" s="44">
        <v>202023</v>
      </c>
      <c r="I37" s="52"/>
      <c r="J37" s="52">
        <v>645684.84</v>
      </c>
      <c r="K37" s="52"/>
      <c r="L37" s="52">
        <f t="shared" si="0"/>
        <v>2474268.87</v>
      </c>
      <c r="M37" s="52"/>
      <c r="N37" s="52">
        <v>0</v>
      </c>
      <c r="O37" s="52">
        <v>416838.09</v>
      </c>
      <c r="P37" s="52">
        <v>2057430.78</v>
      </c>
      <c r="Q37" s="52">
        <v>777632</v>
      </c>
      <c r="S37" s="126">
        <f>B37-L37</f>
        <v>6012956.38</v>
      </c>
    </row>
    <row r="38" spans="1:19" ht="12.75">
      <c r="A38" s="46" t="s">
        <v>36</v>
      </c>
      <c r="B38" s="47">
        <f t="shared" si="1"/>
        <v>305329.93000000005</v>
      </c>
      <c r="C38" s="47"/>
      <c r="D38" s="47">
        <v>104479.2</v>
      </c>
      <c r="E38" s="47"/>
      <c r="F38" s="47">
        <v>64110.19</v>
      </c>
      <c r="G38" s="47"/>
      <c r="H38" s="47">
        <v>15525.88</v>
      </c>
      <c r="I38" s="47"/>
      <c r="J38" s="47">
        <v>194</v>
      </c>
      <c r="K38" s="47"/>
      <c r="L38" s="47">
        <f t="shared" si="0"/>
        <v>121020.66</v>
      </c>
      <c r="M38" s="47"/>
      <c r="N38" s="47">
        <v>0</v>
      </c>
      <c r="O38" s="47">
        <v>4568</v>
      </c>
      <c r="P38" s="217">
        <v>116452.66</v>
      </c>
      <c r="Q38" s="47">
        <v>0</v>
      </c>
      <c r="S38" s="126">
        <f>B38-L38</f>
        <v>184309.27000000005</v>
      </c>
    </row>
    <row r="39" spans="1:17" ht="12.75">
      <c r="A39" s="45" t="s">
        <v>121</v>
      </c>
      <c r="B39" s="4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ht="12.75">
      <c r="A40" s="45" t="s">
        <v>179</v>
      </c>
      <c r="B40" s="45"/>
      <c r="C40" s="4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2.75">
      <c r="A41" s="45"/>
      <c r="B41" s="45"/>
      <c r="C41" s="45"/>
      <c r="D41" s="180"/>
      <c r="E41" s="55"/>
      <c r="F41" s="180"/>
      <c r="G41" s="55"/>
      <c r="H41" s="180"/>
      <c r="I41" s="55"/>
      <c r="J41" s="180"/>
      <c r="K41" s="56"/>
      <c r="L41" s="181"/>
      <c r="M41" s="56"/>
      <c r="N41" s="56"/>
      <c r="O41" s="56"/>
      <c r="P41" s="56"/>
      <c r="Q41" s="56"/>
    </row>
  </sheetData>
  <sheetProtection password="CAF5" sheet="1" objects="1" scenarios="1"/>
  <mergeCells count="19">
    <mergeCell ref="L6:M6"/>
    <mergeCell ref="J8:K8"/>
    <mergeCell ref="J7:K7"/>
    <mergeCell ref="D6:E6"/>
    <mergeCell ref="F8:G8"/>
    <mergeCell ref="F7:G7"/>
    <mergeCell ref="H8:I8"/>
    <mergeCell ref="H7:I7"/>
    <mergeCell ref="H6:I6"/>
    <mergeCell ref="L8:M8"/>
    <mergeCell ref="L7:M7"/>
    <mergeCell ref="L5:P5"/>
    <mergeCell ref="A3:Q3"/>
    <mergeCell ref="A1:Q1"/>
    <mergeCell ref="B8:C8"/>
    <mergeCell ref="B7:C7"/>
    <mergeCell ref="B6:C6"/>
    <mergeCell ref="D8:E8"/>
    <mergeCell ref="D7:E7"/>
  </mergeCells>
  <printOptions horizontalCentered="1"/>
  <pageMargins left="0.25" right="0.23" top="0.87" bottom="0.82" header="0.67" footer="0.5"/>
  <pageSetup fitToHeight="1" fitToWidth="1" horizontalDpi="600" verticalDpi="600" orientation="landscape" scale="84" r:id="rId1"/>
  <headerFooter scaleWithDoc="0" alignWithMargins="0">
    <oddFooter>&amp;L&amp;"Arial,Italic"MSDE-LFRO 11 / 2012&amp;C&amp;"Arial,Regular"- 15 -&amp;R&amp;"Arial,Italic"Selected Financial Data - Part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:M1"/>
    </sheetView>
  </sheetViews>
  <sheetFormatPr defaultColWidth="9.140625" defaultRowHeight="12.75"/>
  <cols>
    <col min="2" max="3" width="13.421875" style="0" bestFit="1" customWidth="1"/>
    <col min="4" max="4" width="12.28125" style="0" bestFit="1" customWidth="1"/>
    <col min="5" max="5" width="9.7109375" style="0" bestFit="1" customWidth="1"/>
    <col min="6" max="6" width="11.28125" style="0" bestFit="1" customWidth="1"/>
    <col min="7" max="7" width="12.140625" style="0" bestFit="1" customWidth="1"/>
    <col min="8" max="8" width="11.28125" style="0" bestFit="1" customWidth="1"/>
    <col min="9" max="10" width="13.421875" style="0" bestFit="1" customWidth="1"/>
    <col min="11" max="11" width="13.140625" style="0" bestFit="1" customWidth="1"/>
    <col min="12" max="12" width="11.28125" style="0" bestFit="1" customWidth="1"/>
    <col min="13" max="13" width="14.57421875" style="0" bestFit="1" customWidth="1"/>
  </cols>
  <sheetData>
    <row r="1" spans="1:13" ht="12.75">
      <c r="A1" s="279" t="s">
        <v>142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2.75">
      <c r="A2" s="18"/>
      <c r="B2" s="18"/>
      <c r="C2" s="18"/>
      <c r="D2" s="18"/>
      <c r="E2" s="18"/>
      <c r="F2" s="18"/>
      <c r="G2" s="18"/>
      <c r="H2" s="18"/>
      <c r="I2" s="32"/>
      <c r="J2" s="18"/>
      <c r="K2" s="18"/>
      <c r="L2" s="18"/>
      <c r="M2" s="18"/>
    </row>
    <row r="3" spans="1:13" ht="12.75">
      <c r="A3" s="292" t="s">
        <v>288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3.5" thickTop="1">
      <c r="A5" s="230"/>
      <c r="B5" s="227" t="s">
        <v>11</v>
      </c>
      <c r="C5" s="276"/>
      <c r="D5" s="334" t="s">
        <v>105</v>
      </c>
      <c r="E5" s="335"/>
      <c r="F5" s="335"/>
      <c r="G5" s="335"/>
      <c r="H5" s="336"/>
      <c r="I5" s="334" t="s">
        <v>59</v>
      </c>
      <c r="J5" s="335"/>
      <c r="K5" s="335"/>
      <c r="L5" s="335"/>
      <c r="M5" s="336"/>
    </row>
    <row r="6" spans="1:13" ht="12.75">
      <c r="A6" s="21" t="s">
        <v>37</v>
      </c>
      <c r="B6" s="227" t="s">
        <v>107</v>
      </c>
      <c r="C6" s="277" t="s">
        <v>0</v>
      </c>
      <c r="D6" s="272" t="s">
        <v>11</v>
      </c>
      <c r="E6" s="230"/>
      <c r="F6" s="230" t="s">
        <v>106</v>
      </c>
      <c r="G6" s="191"/>
      <c r="H6" s="274"/>
      <c r="I6" s="272" t="s">
        <v>11</v>
      </c>
      <c r="J6" s="230"/>
      <c r="K6" s="230"/>
      <c r="L6" s="230"/>
      <c r="M6" s="274"/>
    </row>
    <row r="7" spans="1:13" ht="12.75">
      <c r="A7" s="21" t="s">
        <v>38</v>
      </c>
      <c r="B7" s="227" t="s">
        <v>98</v>
      </c>
      <c r="C7" s="277" t="s">
        <v>1</v>
      </c>
      <c r="D7" s="272" t="s">
        <v>3</v>
      </c>
      <c r="E7" s="230"/>
      <c r="F7" s="230" t="s">
        <v>107</v>
      </c>
      <c r="G7" s="230" t="s">
        <v>187</v>
      </c>
      <c r="H7" s="274"/>
      <c r="I7" s="272" t="s">
        <v>60</v>
      </c>
      <c r="J7" s="230"/>
      <c r="K7" s="230" t="s">
        <v>192</v>
      </c>
      <c r="L7" s="230" t="s">
        <v>107</v>
      </c>
      <c r="M7" s="274" t="s">
        <v>6</v>
      </c>
    </row>
    <row r="8" spans="1:13" ht="13.5" thickBot="1">
      <c r="A8" s="24" t="s">
        <v>39</v>
      </c>
      <c r="B8" s="229" t="s">
        <v>108</v>
      </c>
      <c r="C8" s="278" t="s">
        <v>2</v>
      </c>
      <c r="D8" s="273" t="s">
        <v>4</v>
      </c>
      <c r="E8" s="229" t="s">
        <v>72</v>
      </c>
      <c r="F8" s="229" t="s">
        <v>98</v>
      </c>
      <c r="G8" s="229" t="s">
        <v>188</v>
      </c>
      <c r="H8" s="275" t="s">
        <v>7</v>
      </c>
      <c r="I8" s="273" t="s">
        <v>6</v>
      </c>
      <c r="J8" s="229" t="s">
        <v>107</v>
      </c>
      <c r="K8" s="229" t="s">
        <v>193</v>
      </c>
      <c r="L8" s="229" t="s">
        <v>5</v>
      </c>
      <c r="M8" s="275" t="s">
        <v>180</v>
      </c>
    </row>
    <row r="9" spans="1:13" ht="12.75">
      <c r="A9" s="64" t="s">
        <v>13</v>
      </c>
      <c r="B9" s="31">
        <f aca="true" t="shared" si="0" ref="B9:M9">SUM(B11:B38)</f>
        <v>313491815.92</v>
      </c>
      <c r="C9" s="31">
        <f t="shared" si="0"/>
        <v>113697004.40999997</v>
      </c>
      <c r="D9" s="31">
        <f t="shared" si="0"/>
        <v>11310646.789999997</v>
      </c>
      <c r="E9" s="31">
        <f t="shared" si="0"/>
        <v>262455.48</v>
      </c>
      <c r="F9" s="31">
        <f t="shared" si="0"/>
        <v>3409225.78</v>
      </c>
      <c r="G9" s="31">
        <f t="shared" si="0"/>
        <v>29261.86</v>
      </c>
      <c r="H9" s="31">
        <f t="shared" si="0"/>
        <v>7609703.670000001</v>
      </c>
      <c r="I9" s="31">
        <f t="shared" si="0"/>
        <v>130219409.12</v>
      </c>
      <c r="J9" s="31">
        <f t="shared" si="0"/>
        <v>119598221.01999998</v>
      </c>
      <c r="K9" s="31">
        <f t="shared" si="0"/>
        <v>1958919.2100000002</v>
      </c>
      <c r="L9" s="31">
        <f t="shared" si="0"/>
        <v>5133400.749999999</v>
      </c>
      <c r="M9" s="31">
        <f t="shared" si="0"/>
        <v>3528868.1399999997</v>
      </c>
    </row>
    <row r="10" spans="1:13" ht="12.75">
      <c r="A10" s="21"/>
      <c r="B10" s="18"/>
      <c r="C10" s="18"/>
      <c r="D10" s="44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>
      <c r="A11" s="21" t="s">
        <v>14</v>
      </c>
      <c r="B11" s="18">
        <f>+C11+D11+I11+SUM('Food 2'!B11:G11)+'Food 2'!H11+'Food 2'!J11</f>
        <v>5352160.680000001</v>
      </c>
      <c r="C11" s="44">
        <v>2247460.66</v>
      </c>
      <c r="D11" s="44">
        <f>SUM(E11:H11)</f>
        <v>260910.24</v>
      </c>
      <c r="E11" s="44">
        <v>40229.14</v>
      </c>
      <c r="F11" s="44">
        <v>0</v>
      </c>
      <c r="G11" s="44">
        <v>0</v>
      </c>
      <c r="H11" s="18">
        <v>220681.1</v>
      </c>
      <c r="I11" s="44">
        <f>SUM(J11:M11)</f>
        <v>1713236.17</v>
      </c>
      <c r="J11" s="44">
        <v>1488855.13</v>
      </c>
      <c r="K11" s="44">
        <v>0</v>
      </c>
      <c r="L11" s="44">
        <v>49704.3</v>
      </c>
      <c r="M11" s="44">
        <v>174676.74</v>
      </c>
    </row>
    <row r="12" spans="1:13" ht="12.75">
      <c r="A12" s="21" t="s">
        <v>15</v>
      </c>
      <c r="B12" s="18">
        <f>+C12+D12+I12+SUM('Food 2'!B12:G12)+'Food 2'!H12+'Food 2'!J12</f>
        <v>22345848</v>
      </c>
      <c r="C12" s="44">
        <v>6936193</v>
      </c>
      <c r="D12" s="44">
        <f>SUM(E12:H12)</f>
        <v>1316756</v>
      </c>
      <c r="E12" s="44">
        <v>68250</v>
      </c>
      <c r="F12" s="44">
        <v>0</v>
      </c>
      <c r="G12" s="44">
        <v>5252</v>
      </c>
      <c r="H12" s="18">
        <v>1243254</v>
      </c>
      <c r="I12" s="44">
        <f>SUM(J12:M12)</f>
        <v>8496911</v>
      </c>
      <c r="J12" s="44">
        <v>7913830</v>
      </c>
      <c r="K12" s="44">
        <v>0</v>
      </c>
      <c r="L12" s="44">
        <v>357300</v>
      </c>
      <c r="M12" s="44">
        <v>225781</v>
      </c>
    </row>
    <row r="13" spans="1:13" ht="12.75">
      <c r="A13" s="52" t="s">
        <v>16</v>
      </c>
      <c r="B13" s="44">
        <f>+C13+D13+I13+SUM('Food 2'!B13:G13)+'Food 2'!H13+'Food 2'!J13</f>
        <v>33362353.209999997</v>
      </c>
      <c r="C13" s="44">
        <v>11974390.27</v>
      </c>
      <c r="D13" s="44">
        <f>SUM(E13:H13)</f>
        <v>1512555.73</v>
      </c>
      <c r="E13" s="44">
        <v>0</v>
      </c>
      <c r="F13" s="44">
        <v>0</v>
      </c>
      <c r="G13" s="44">
        <v>0</v>
      </c>
      <c r="H13" s="18">
        <v>1512555.73</v>
      </c>
      <c r="I13" s="44">
        <f>SUM(J13:M13)</f>
        <v>13775203.26</v>
      </c>
      <c r="J13" s="44">
        <v>12870988.54</v>
      </c>
      <c r="K13" s="44">
        <v>6388.71</v>
      </c>
      <c r="L13" s="44">
        <v>769909.07</v>
      </c>
      <c r="M13" s="44">
        <v>127916.94</v>
      </c>
    </row>
    <row r="14" spans="1:13" ht="12.75">
      <c r="A14" s="19" t="s">
        <v>17</v>
      </c>
      <c r="B14" s="18">
        <f>+C14+D14+I14+SUM('Food 2'!B14:G14)+'Food 2'!H14+'Food 2'!J14</f>
        <v>36697811</v>
      </c>
      <c r="C14" s="44">
        <v>15608118</v>
      </c>
      <c r="D14" s="44">
        <f>SUM(E14:H14)</f>
        <v>872009</v>
      </c>
      <c r="E14" s="34">
        <v>147644</v>
      </c>
      <c r="F14" s="44">
        <v>0</v>
      </c>
      <c r="G14" s="44">
        <v>0</v>
      </c>
      <c r="H14" s="18">
        <v>724365</v>
      </c>
      <c r="I14" s="44">
        <f>SUM(J14:M14)</f>
        <v>15254768</v>
      </c>
      <c r="J14" s="44">
        <v>14049804</v>
      </c>
      <c r="K14" s="44">
        <v>0</v>
      </c>
      <c r="L14" s="44">
        <v>842865</v>
      </c>
      <c r="M14" s="44">
        <v>362099</v>
      </c>
    </row>
    <row r="15" spans="1:13" ht="12.75">
      <c r="A15" s="19" t="s">
        <v>18</v>
      </c>
      <c r="B15" s="18">
        <f>+C15+D15+I15+SUM('Food 2'!B15:G15)+'Food 2'!H15+'Food 2'!J15</f>
        <v>5508285.82</v>
      </c>
      <c r="C15" s="44">
        <v>2214369.4</v>
      </c>
      <c r="D15" s="44">
        <f>SUM(E15:H15)</f>
        <v>66719.45</v>
      </c>
      <c r="E15" s="44">
        <v>0</v>
      </c>
      <c r="F15" s="44">
        <v>0</v>
      </c>
      <c r="G15" s="44">
        <v>0</v>
      </c>
      <c r="H15" s="18">
        <v>66719.45</v>
      </c>
      <c r="I15" s="44">
        <f>SUM(J15:M15)</f>
        <v>2056792.33</v>
      </c>
      <c r="J15" s="44">
        <v>1614405.26</v>
      </c>
      <c r="K15" s="44">
        <v>275893</v>
      </c>
      <c r="L15" s="44">
        <v>0</v>
      </c>
      <c r="M15" s="44">
        <v>166494.07</v>
      </c>
    </row>
    <row r="16" spans="1:13" ht="12.75">
      <c r="A16" s="19"/>
      <c r="B16" s="1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2.75">
      <c r="A17" s="19" t="s">
        <v>19</v>
      </c>
      <c r="B17" s="18">
        <f>+C17+D17+I17+SUM('Food 2'!B17:G17)+'Food 2'!H17+'Food 2'!J17</f>
        <v>2220993.5</v>
      </c>
      <c r="C17" s="44">
        <v>863502.14</v>
      </c>
      <c r="D17" s="44">
        <f>SUM(E17:H17)</f>
        <v>65054.02</v>
      </c>
      <c r="E17" s="44">
        <v>0</v>
      </c>
      <c r="F17" s="44">
        <v>0</v>
      </c>
      <c r="G17" s="44">
        <v>2000</v>
      </c>
      <c r="H17" s="18">
        <v>63054.02</v>
      </c>
      <c r="I17" s="44">
        <f>SUM(J17:M17)</f>
        <v>959537.2599999999</v>
      </c>
      <c r="J17" s="44">
        <v>871413.71</v>
      </c>
      <c r="K17" s="44">
        <v>0</v>
      </c>
      <c r="L17" s="44">
        <v>58139.58</v>
      </c>
      <c r="M17" s="44">
        <v>29983.97</v>
      </c>
    </row>
    <row r="18" spans="1:13" ht="12.75">
      <c r="A18" s="19" t="s">
        <v>20</v>
      </c>
      <c r="B18" s="18">
        <f>+C18+D18+I18+SUM('Food 2'!B18:G18)+'Food 2'!H18+'Food 2'!J18</f>
        <v>6351562.35</v>
      </c>
      <c r="C18" s="44">
        <v>2620101.01</v>
      </c>
      <c r="D18" s="44">
        <f>SUM(E18:H18)</f>
        <v>472.35</v>
      </c>
      <c r="E18" s="44">
        <v>0</v>
      </c>
      <c r="F18" s="44">
        <v>0</v>
      </c>
      <c r="G18" s="44">
        <v>0</v>
      </c>
      <c r="H18" s="18">
        <v>472.35</v>
      </c>
      <c r="I18" s="44">
        <f>SUM(J18:M18)</f>
        <v>2266720.92</v>
      </c>
      <c r="J18" s="44">
        <v>2036860.96</v>
      </c>
      <c r="K18" s="44">
        <v>0</v>
      </c>
      <c r="L18" s="44">
        <v>98545.77</v>
      </c>
      <c r="M18" s="44">
        <v>131314.19</v>
      </c>
    </row>
    <row r="19" spans="1:13" ht="12.75">
      <c r="A19" s="19" t="s">
        <v>21</v>
      </c>
      <c r="B19" s="18">
        <f>+C19+D19+I19+SUM('Food 2'!B19:G19)+'Food 2'!H19+'Food 2'!J19</f>
        <v>6222993.919999999</v>
      </c>
      <c r="C19" s="44">
        <v>2404220.76</v>
      </c>
      <c r="D19" s="44">
        <f>SUM(E19:H19)</f>
        <v>63762.66</v>
      </c>
      <c r="E19" s="44">
        <v>2460</v>
      </c>
      <c r="F19" s="44">
        <v>0</v>
      </c>
      <c r="G19" s="44">
        <v>0</v>
      </c>
      <c r="H19" s="18">
        <v>61302.66</v>
      </c>
      <c r="I19" s="44">
        <f>SUM(J19:M19)</f>
        <v>2758889.26</v>
      </c>
      <c r="J19" s="44">
        <v>2435172.98</v>
      </c>
      <c r="K19" s="44">
        <v>0</v>
      </c>
      <c r="L19" s="44">
        <v>156183.19</v>
      </c>
      <c r="M19" s="44">
        <v>167533.09</v>
      </c>
    </row>
    <row r="20" spans="1:13" ht="12.75">
      <c r="A20" s="19" t="s">
        <v>22</v>
      </c>
      <c r="B20" s="18">
        <f>+C20+D20+I20+SUM('Food 2'!B20:G20)+'Food 2'!H20+'Food 2'!J20</f>
        <v>10671017.56</v>
      </c>
      <c r="C20" s="44">
        <v>3618001.69</v>
      </c>
      <c r="D20" s="44">
        <f>SUM(E20:H20)</f>
        <v>241586.8</v>
      </c>
      <c r="E20" s="44">
        <v>0</v>
      </c>
      <c r="F20" s="44">
        <v>0</v>
      </c>
      <c r="G20" s="44">
        <v>0</v>
      </c>
      <c r="H20" s="18">
        <v>241586.8</v>
      </c>
      <c r="I20" s="44">
        <f>SUM(J20:M20)</f>
        <v>5121890.59</v>
      </c>
      <c r="J20" s="44">
        <v>3860247.2</v>
      </c>
      <c r="K20" s="44">
        <v>585436.39</v>
      </c>
      <c r="L20" s="44">
        <v>247909.08</v>
      </c>
      <c r="M20" s="44">
        <v>428297.92</v>
      </c>
    </row>
    <row r="21" spans="1:13" ht="12.75">
      <c r="A21" s="19" t="s">
        <v>23</v>
      </c>
      <c r="B21" s="18">
        <f>+C21+D21+I21+SUM('Food 2'!B21:G21)+'Food 2'!H21+'Food 2'!J21</f>
        <v>2405665</v>
      </c>
      <c r="C21" s="44">
        <v>776989</v>
      </c>
      <c r="D21" s="44">
        <f>SUM(E21:H21)</f>
        <v>50946</v>
      </c>
      <c r="E21" s="44">
        <v>0</v>
      </c>
      <c r="F21" s="44">
        <v>0</v>
      </c>
      <c r="G21" s="44">
        <v>0</v>
      </c>
      <c r="H21" s="18">
        <v>50946</v>
      </c>
      <c r="I21" s="44">
        <f>SUM(J21:M21)</f>
        <v>1046153</v>
      </c>
      <c r="J21" s="44">
        <v>825437</v>
      </c>
      <c r="K21" s="44">
        <v>145038</v>
      </c>
      <c r="L21" s="44">
        <v>0</v>
      </c>
      <c r="M21" s="44">
        <v>75678</v>
      </c>
    </row>
    <row r="22" spans="1:13" ht="12.75">
      <c r="A22" s="19"/>
      <c r="B22" s="1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192"/>
    </row>
    <row r="23" spans="1:13" ht="12.75">
      <c r="A23" s="19" t="s">
        <v>24</v>
      </c>
      <c r="B23" s="18">
        <f>+C23+D23+I23+SUM('Food 2'!B23:G23)+'Food 2'!H23+'Food 2'!J23</f>
        <v>10653307.540000001</v>
      </c>
      <c r="C23" s="44">
        <v>3731116.39</v>
      </c>
      <c r="D23" s="44">
        <f>SUM(E23:H23)</f>
        <v>164809.35</v>
      </c>
      <c r="E23" s="44">
        <v>0</v>
      </c>
      <c r="F23" s="34">
        <v>124555.56</v>
      </c>
      <c r="G23" s="34">
        <v>867.39</v>
      </c>
      <c r="H23" s="18">
        <v>39386.4</v>
      </c>
      <c r="I23" s="44">
        <f>SUM(J23:M23)</f>
        <v>3680344.32</v>
      </c>
      <c r="J23" s="44">
        <v>3368544.82</v>
      </c>
      <c r="K23" s="44">
        <v>0</v>
      </c>
      <c r="L23" s="44">
        <v>133147.53</v>
      </c>
      <c r="M23" s="44">
        <v>178651.97</v>
      </c>
    </row>
    <row r="24" spans="1:13" ht="12.75">
      <c r="A24" s="19" t="s">
        <v>25</v>
      </c>
      <c r="B24" s="18">
        <f>+C24+D24+I24+SUM('Food 2'!B24:G24)+'Food 2'!H24+'Food 2'!J24</f>
        <v>2612057</v>
      </c>
      <c r="C24" s="44">
        <v>1095513</v>
      </c>
      <c r="D24" s="44">
        <f>SUM(E24:H24)</f>
        <v>41707</v>
      </c>
      <c r="E24" s="44">
        <v>0</v>
      </c>
      <c r="F24" s="44">
        <v>0</v>
      </c>
      <c r="G24" s="44">
        <v>7600</v>
      </c>
      <c r="H24" s="18">
        <v>34107</v>
      </c>
      <c r="I24" s="44">
        <f>SUM(J24:M24)</f>
        <v>939682</v>
      </c>
      <c r="J24" s="44">
        <v>877642</v>
      </c>
      <c r="K24" s="44">
        <v>0</v>
      </c>
      <c r="L24" s="44">
        <v>18382</v>
      </c>
      <c r="M24" s="44">
        <v>43658</v>
      </c>
    </row>
    <row r="25" spans="1:13" ht="12.75">
      <c r="A25" s="19" t="s">
        <v>26</v>
      </c>
      <c r="B25" s="18">
        <f>+C25+D25+I25+SUM('Food 2'!B25:G25)+'Food 2'!H25+'Food 2'!J25</f>
        <v>15002160.19</v>
      </c>
      <c r="C25" s="44">
        <v>5268531.8</v>
      </c>
      <c r="D25" s="44">
        <f>SUM(E25:H25)</f>
        <v>370102.46</v>
      </c>
      <c r="E25" s="44">
        <v>0</v>
      </c>
      <c r="F25" s="44">
        <v>0</v>
      </c>
      <c r="G25" s="44">
        <v>6382</v>
      </c>
      <c r="H25" s="18">
        <v>363720.46</v>
      </c>
      <c r="I25" s="44">
        <f>SUM(J25:M25)</f>
        <v>7262738.84</v>
      </c>
      <c r="J25" s="44">
        <v>6732921.82</v>
      </c>
      <c r="K25" s="44">
        <v>0</v>
      </c>
      <c r="L25" s="44">
        <v>0</v>
      </c>
      <c r="M25" s="44">
        <v>529817.02</v>
      </c>
    </row>
    <row r="26" spans="1:13" ht="12.75">
      <c r="A26" s="19" t="s">
        <v>27</v>
      </c>
      <c r="B26" s="18">
        <f>+C26+D26+I26+SUM('Food 2'!B26:G26)+'Food 2'!H26+'Food 2'!J26</f>
        <v>12166947</v>
      </c>
      <c r="C26" s="44">
        <v>4024061</v>
      </c>
      <c r="D26" s="44">
        <f>SUM(E26:H26)</f>
        <v>391156</v>
      </c>
      <c r="E26" s="44">
        <v>0</v>
      </c>
      <c r="F26" s="44">
        <v>0</v>
      </c>
      <c r="G26" s="44">
        <v>0</v>
      </c>
      <c r="H26" s="18">
        <v>391156</v>
      </c>
      <c r="I26" s="44">
        <f>SUM(J26:M26)</f>
        <v>4767616</v>
      </c>
      <c r="J26" s="44">
        <v>4391941</v>
      </c>
      <c r="K26" s="44">
        <v>0</v>
      </c>
      <c r="L26" s="44">
        <v>271648</v>
      </c>
      <c r="M26" s="44">
        <v>104027</v>
      </c>
    </row>
    <row r="27" spans="1:13" ht="12.75">
      <c r="A27" s="19" t="s">
        <v>28</v>
      </c>
      <c r="B27" s="18">
        <f>+C27+D27+I27+SUM('Food 2'!B27:G27)+'Food 2'!H27+'Food 2'!J27</f>
        <v>1157027.16</v>
      </c>
      <c r="C27" s="44">
        <v>475036.96</v>
      </c>
      <c r="D27" s="44">
        <f>SUM(E27:H27)</f>
        <v>56172.05</v>
      </c>
      <c r="E27" s="44">
        <v>0</v>
      </c>
      <c r="F27" s="44">
        <v>56172.05</v>
      </c>
      <c r="G27" s="44">
        <v>0</v>
      </c>
      <c r="H27" s="44">
        <v>0</v>
      </c>
      <c r="I27" s="44">
        <f>SUM(J27:M27)</f>
        <v>562374.12</v>
      </c>
      <c r="J27" s="44">
        <v>562374.12</v>
      </c>
      <c r="K27" s="44">
        <v>0</v>
      </c>
      <c r="L27" s="44">
        <v>0</v>
      </c>
      <c r="M27" s="44">
        <v>0</v>
      </c>
    </row>
    <row r="28" spans="1:13" ht="12.75">
      <c r="A28" s="19"/>
      <c r="B28" s="18"/>
      <c r="C28" s="44"/>
      <c r="D28" s="44"/>
      <c r="E28" s="44"/>
      <c r="F28" s="44"/>
      <c r="G28" s="44"/>
      <c r="H28" s="44"/>
      <c r="I28" s="44"/>
      <c r="J28" s="192"/>
      <c r="K28" s="44"/>
      <c r="L28" s="192"/>
      <c r="M28" s="44"/>
    </row>
    <row r="29" spans="1:13" ht="12.75">
      <c r="A29" s="66" t="s">
        <v>148</v>
      </c>
      <c r="B29" s="18">
        <f>+C29+D29+I29+SUM('Food 2'!B29:G29)+'Food 2'!H29+'Food 2'!J29</f>
        <v>45863631</v>
      </c>
      <c r="C29" s="44">
        <v>18097031</v>
      </c>
      <c r="D29" s="44">
        <f>SUM(E29:H29)</f>
        <v>1057064</v>
      </c>
      <c r="E29" s="44">
        <v>0</v>
      </c>
      <c r="F29" s="44">
        <v>950908</v>
      </c>
      <c r="G29" s="44">
        <v>0</v>
      </c>
      <c r="H29" s="18">
        <v>106156</v>
      </c>
      <c r="I29" s="44">
        <f>SUM(J29:M29)</f>
        <v>16491893</v>
      </c>
      <c r="J29" s="44">
        <v>14861810</v>
      </c>
      <c r="K29" s="44">
        <v>0</v>
      </c>
      <c r="L29" s="44">
        <v>1493146</v>
      </c>
      <c r="M29" s="44">
        <v>136937</v>
      </c>
    </row>
    <row r="30" spans="1:13" ht="12.75">
      <c r="A30" s="19" t="s">
        <v>29</v>
      </c>
      <c r="B30" s="18">
        <f>+C30+D30+I30+SUM('Food 2'!B30:G30)+'Food 2'!H30+'Food 2'!J30</f>
        <v>62719516</v>
      </c>
      <c r="C30" s="44">
        <v>21419724</v>
      </c>
      <c r="D30" s="44">
        <f>SUM(E30:H30)</f>
        <v>2094259</v>
      </c>
      <c r="E30" s="44">
        <v>0</v>
      </c>
      <c r="F30" s="44">
        <v>0</v>
      </c>
      <c r="G30" s="44">
        <v>0</v>
      </c>
      <c r="H30" s="18">
        <v>2094259</v>
      </c>
      <c r="I30" s="44">
        <f>SUM(J30:M30)</f>
        <v>28911032</v>
      </c>
      <c r="J30" s="44">
        <v>28818742</v>
      </c>
      <c r="K30" s="44">
        <v>0</v>
      </c>
      <c r="L30" s="44">
        <v>0</v>
      </c>
      <c r="M30" s="44">
        <v>92290</v>
      </c>
    </row>
    <row r="31" spans="1:13" ht="12.75">
      <c r="A31" s="19" t="s">
        <v>30</v>
      </c>
      <c r="B31" s="18">
        <f>+C31+D31+I31+SUM('Food 2'!B31:G31)+'Food 2'!H31+'Food 2'!J31</f>
        <v>2444604.0900000003</v>
      </c>
      <c r="C31" s="44">
        <v>24929.97</v>
      </c>
      <c r="D31" s="44">
        <f>SUM(E31:H31)</f>
        <v>2298397.86</v>
      </c>
      <c r="E31" s="44">
        <v>0</v>
      </c>
      <c r="F31" s="44">
        <v>2277590.17</v>
      </c>
      <c r="G31" s="44">
        <v>0</v>
      </c>
      <c r="H31" s="18">
        <v>20807.69</v>
      </c>
      <c r="I31" s="44">
        <f>SUM(J31:M31)</f>
        <v>46731.14</v>
      </c>
      <c r="J31" s="44">
        <v>0</v>
      </c>
      <c r="K31" s="44">
        <v>0</v>
      </c>
      <c r="L31" s="44">
        <v>0</v>
      </c>
      <c r="M31" s="44">
        <v>46731.14</v>
      </c>
    </row>
    <row r="32" spans="1:13" ht="12.75">
      <c r="A32" s="19" t="s">
        <v>31</v>
      </c>
      <c r="B32" s="18">
        <f>+C32+D32+I32+SUM('Food 2'!B32:G32)+'Food 2'!H32+'Food 2'!J32</f>
        <v>6284739.5</v>
      </c>
      <c r="C32" s="44">
        <v>2408544.05</v>
      </c>
      <c r="D32" s="44">
        <f>SUM(E32:H32)</f>
        <v>44085.44</v>
      </c>
      <c r="E32" s="44">
        <v>672.36</v>
      </c>
      <c r="F32" s="44">
        <v>0</v>
      </c>
      <c r="G32" s="44">
        <v>0</v>
      </c>
      <c r="H32" s="18">
        <v>43413.08</v>
      </c>
      <c r="I32" s="44">
        <f>SUM(J32:M32)</f>
        <v>2637980.86</v>
      </c>
      <c r="J32" s="44">
        <v>2420467.52</v>
      </c>
      <c r="K32" s="44">
        <v>0</v>
      </c>
      <c r="L32" s="44">
        <v>118214.88</v>
      </c>
      <c r="M32" s="44">
        <v>99298.46</v>
      </c>
    </row>
    <row r="33" spans="1:13" ht="12.75">
      <c r="A33" s="19" t="s">
        <v>32</v>
      </c>
      <c r="B33" s="18">
        <f>+C33+D33+I33+SUM('Food 2'!B33:G33)+'Food 2'!H33+'Food 2'!J33</f>
        <v>1504265.29</v>
      </c>
      <c r="C33" s="44">
        <v>496608.39</v>
      </c>
      <c r="D33" s="44">
        <f>SUM(E33:H33)</f>
        <v>36067.09</v>
      </c>
      <c r="E33" s="44">
        <v>0</v>
      </c>
      <c r="F33" s="44">
        <v>0</v>
      </c>
      <c r="G33" s="44">
        <v>0</v>
      </c>
      <c r="H33" s="18">
        <v>36067.09</v>
      </c>
      <c r="I33" s="44">
        <f>SUM(J33:M33)</f>
        <v>771909.5900000001</v>
      </c>
      <c r="J33" s="44">
        <v>659590.42</v>
      </c>
      <c r="K33" s="44">
        <v>67141</v>
      </c>
      <c r="L33" s="44">
        <v>39514.68</v>
      </c>
      <c r="M33" s="44">
        <v>5663.49</v>
      </c>
    </row>
    <row r="34" spans="1:13" ht="12.75">
      <c r="A34" s="19"/>
      <c r="B34" s="18"/>
      <c r="C34" s="44"/>
      <c r="D34" s="44"/>
      <c r="E34" s="44"/>
      <c r="F34" s="44"/>
      <c r="G34" s="44"/>
      <c r="H34" s="44"/>
      <c r="I34" s="44"/>
      <c r="J34" s="192"/>
      <c r="K34" s="44"/>
      <c r="L34" s="192"/>
      <c r="M34" s="44"/>
    </row>
    <row r="35" spans="1:13" ht="12.75">
      <c r="A35" s="19" t="s">
        <v>33</v>
      </c>
      <c r="B35" s="18">
        <f>+C35+D35+I35+SUM('Food 2'!B35:G35)+'Food 2'!H35+'Food 2'!J35</f>
        <v>1902095.8599999999</v>
      </c>
      <c r="C35" s="44">
        <v>545716.1</v>
      </c>
      <c r="D35" s="44">
        <f>SUM(E35:H35)</f>
        <v>33598.1</v>
      </c>
      <c r="E35" s="44">
        <v>0</v>
      </c>
      <c r="F35" s="44">
        <v>0</v>
      </c>
      <c r="G35" s="44">
        <v>2970</v>
      </c>
      <c r="H35" s="18">
        <v>30628.1</v>
      </c>
      <c r="I35" s="44">
        <f>SUM(J35:M35)</f>
        <v>957791.8699999999</v>
      </c>
      <c r="J35" s="44">
        <v>784579.69</v>
      </c>
      <c r="K35" s="44">
        <v>120872.34</v>
      </c>
      <c r="L35" s="44">
        <v>48808.08</v>
      </c>
      <c r="M35" s="44">
        <v>3531.76</v>
      </c>
    </row>
    <row r="36" spans="1:13" ht="12.75">
      <c r="A36" s="19" t="s">
        <v>34</v>
      </c>
      <c r="B36" s="18">
        <f>+C36+D36+I36+SUM('Food 2'!B36:G36)+'Food 2'!H36+'Food 2'!J36</f>
        <v>10390379.46</v>
      </c>
      <c r="C36" s="44">
        <v>3676495.99</v>
      </c>
      <c r="D36" s="44">
        <f>SUM(E36:H36)</f>
        <v>213633.24</v>
      </c>
      <c r="E36" s="44">
        <v>0</v>
      </c>
      <c r="F36" s="44">
        <v>0</v>
      </c>
      <c r="G36" s="44">
        <v>0</v>
      </c>
      <c r="H36" s="18">
        <v>213633.24</v>
      </c>
      <c r="I36" s="44">
        <f>SUM(J36:M36)</f>
        <v>4822945.859999999</v>
      </c>
      <c r="J36" s="44">
        <v>3852688.02</v>
      </c>
      <c r="K36" s="44">
        <v>612606</v>
      </c>
      <c r="L36" s="44">
        <v>161090.38</v>
      </c>
      <c r="M36" s="44">
        <v>196561.46</v>
      </c>
    </row>
    <row r="37" spans="1:13" ht="12.75">
      <c r="A37" s="19" t="s">
        <v>35</v>
      </c>
      <c r="B37" s="18">
        <f>+C37+D37+I37+SUM('Food 2'!B37:G37)+'Food 2'!H37+'Food 2'!J37</f>
        <v>6887228.36</v>
      </c>
      <c r="C37" s="44">
        <v>2242108.66</v>
      </c>
      <c r="D37" s="44">
        <f>SUM(E37:H37)</f>
        <v>56292.5</v>
      </c>
      <c r="E37" s="44">
        <v>3199.98</v>
      </c>
      <c r="F37" s="44">
        <v>0</v>
      </c>
      <c r="G37" s="44">
        <v>4190.47</v>
      </c>
      <c r="H37" s="18">
        <v>48902.05</v>
      </c>
      <c r="I37" s="44">
        <f>SUM(J37:M37)</f>
        <v>3531537.06</v>
      </c>
      <c r="J37" s="44">
        <v>3183105.98</v>
      </c>
      <c r="K37" s="44">
        <v>0</v>
      </c>
      <c r="L37" s="44">
        <v>192021.41</v>
      </c>
      <c r="M37" s="44">
        <v>156409.67</v>
      </c>
    </row>
    <row r="38" spans="1:13" ht="12.75">
      <c r="A38" s="27" t="s">
        <v>36</v>
      </c>
      <c r="B38" s="27">
        <f>+C38+D38+I38+SUM('Food 2'!B38:G38)+'Food 2'!H38+'Food 2'!J38</f>
        <v>2765166.43</v>
      </c>
      <c r="C38" s="47">
        <v>928241.17</v>
      </c>
      <c r="D38" s="47">
        <f>SUM(E38:H38)</f>
        <v>2530.45</v>
      </c>
      <c r="E38" s="47">
        <v>0</v>
      </c>
      <c r="F38" s="47">
        <v>0</v>
      </c>
      <c r="G38" s="47">
        <v>0</v>
      </c>
      <c r="H38" s="27">
        <v>2530.45</v>
      </c>
      <c r="I38" s="47">
        <f>SUM(J38:M38)</f>
        <v>1384730.6700000002</v>
      </c>
      <c r="J38" s="47">
        <v>1116798.85</v>
      </c>
      <c r="K38" s="47">
        <v>145543.77</v>
      </c>
      <c r="L38" s="47">
        <v>76871.8</v>
      </c>
      <c r="M38" s="47">
        <v>45516.25</v>
      </c>
    </row>
    <row r="39" spans="1:13" ht="12.75">
      <c r="A39" s="192"/>
      <c r="B39" s="192"/>
      <c r="C39" s="192"/>
      <c r="D39" s="192"/>
      <c r="E39" s="192"/>
      <c r="F39" s="192"/>
      <c r="G39" s="192"/>
      <c r="H39" s="192"/>
      <c r="I39" s="131"/>
      <c r="J39" s="192"/>
      <c r="K39" s="192"/>
      <c r="L39" s="192"/>
      <c r="M39" s="192"/>
    </row>
    <row r="40" spans="1:13" ht="12.75">
      <c r="A40" s="192"/>
      <c r="B40" s="192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</row>
  </sheetData>
  <sheetProtection password="CAF5" sheet="1" objects="1" scenarios="1"/>
  <mergeCells count="4">
    <mergeCell ref="A1:M1"/>
    <mergeCell ref="D5:H5"/>
    <mergeCell ref="I5:M5"/>
    <mergeCell ref="A3:M3"/>
  </mergeCells>
  <printOptions/>
  <pageMargins left="0.7" right="0.7" top="0.75" bottom="0.75" header="0.3" footer="0.3"/>
  <pageSetup fitToHeight="1" fitToWidth="1" horizontalDpi="600" verticalDpi="600" orientation="landscape" scale="78" r:id="rId1"/>
  <headerFooter>
    <oddFooter>&amp;L&amp;"Arial,Italic"MSDE-LFRO  11 / 2012&amp;C&amp;"Arial,Regular"- 16 -&amp;R&amp;"Arial,Italic"Selected Financial Data - Part 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1" max="1" width="15.7109375" style="192" customWidth="1"/>
    <col min="2" max="2" width="12.00390625" style="192" customWidth="1"/>
    <col min="3" max="3" width="12.421875" style="192" customWidth="1"/>
    <col min="4" max="4" width="15.00390625" style="192" customWidth="1"/>
    <col min="5" max="5" width="13.421875" style="192" customWidth="1"/>
    <col min="6" max="6" width="10.7109375" style="192" customWidth="1"/>
    <col min="7" max="7" width="14.421875" style="192" customWidth="1"/>
    <col min="8" max="9" width="12.57421875" style="192" customWidth="1"/>
    <col min="10" max="10" width="12.140625" style="192" bestFit="1" customWidth="1"/>
    <col min="11" max="11" width="12.140625" style="192" customWidth="1"/>
    <col min="12" max="16384" width="9.140625" style="7" customWidth="1"/>
  </cols>
  <sheetData>
    <row r="1" spans="1:11" ht="12.75">
      <c r="A1" s="279" t="s">
        <v>212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>
      <c r="A2" s="18"/>
      <c r="B2" s="18"/>
      <c r="H2" s="18"/>
      <c r="I2" s="18"/>
      <c r="J2" s="18"/>
      <c r="K2" s="18"/>
    </row>
    <row r="3" spans="1:11" s="107" customFormat="1" ht="12.75">
      <c r="A3" s="292" t="s">
        <v>288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13.5" thickBot="1">
      <c r="A4" s="20"/>
      <c r="B4" s="20"/>
      <c r="C4" s="194"/>
      <c r="D4" s="194"/>
      <c r="E4" s="194"/>
      <c r="F4" s="194"/>
      <c r="G4" s="194"/>
      <c r="H4" s="20"/>
      <c r="I4" s="20"/>
      <c r="J4" s="20"/>
      <c r="K4" s="20"/>
    </row>
    <row r="5" spans="1:11" ht="13.5" thickTop="1">
      <c r="A5" s="230"/>
      <c r="B5" s="335" t="s">
        <v>70</v>
      </c>
      <c r="C5" s="335"/>
      <c r="D5" s="335"/>
      <c r="E5" s="335"/>
      <c r="F5" s="335"/>
      <c r="G5" s="335"/>
      <c r="H5" s="230"/>
      <c r="I5" s="19"/>
      <c r="J5" s="19"/>
      <c r="K5" s="230"/>
    </row>
    <row r="6" spans="1:11" ht="12.75">
      <c r="A6" s="21" t="s">
        <v>37</v>
      </c>
      <c r="B6" s="227" t="s">
        <v>7</v>
      </c>
      <c r="C6" s="227"/>
      <c r="D6" s="195"/>
      <c r="E6" s="227" t="s">
        <v>7</v>
      </c>
      <c r="F6" s="195"/>
      <c r="G6" s="245" t="s">
        <v>7</v>
      </c>
      <c r="H6" s="227"/>
      <c r="K6" s="227" t="s">
        <v>189</v>
      </c>
    </row>
    <row r="7" spans="1:11" ht="12.75">
      <c r="A7" s="21" t="s">
        <v>38</v>
      </c>
      <c r="B7" s="195" t="s">
        <v>209</v>
      </c>
      <c r="C7" s="230" t="s">
        <v>165</v>
      </c>
      <c r="D7" s="195" t="s">
        <v>184</v>
      </c>
      <c r="E7" s="227" t="s">
        <v>73</v>
      </c>
      <c r="F7" s="195" t="s">
        <v>183</v>
      </c>
      <c r="G7" s="195" t="s">
        <v>208</v>
      </c>
      <c r="H7" s="227"/>
      <c r="I7" s="227"/>
      <c r="J7" s="227"/>
      <c r="K7" s="227" t="s">
        <v>190</v>
      </c>
    </row>
    <row r="8" spans="1:11" ht="13.5" thickBot="1">
      <c r="A8" s="24" t="s">
        <v>39</v>
      </c>
      <c r="B8" s="229" t="s">
        <v>4</v>
      </c>
      <c r="C8" s="106" t="s">
        <v>81</v>
      </c>
      <c r="D8" s="196" t="s">
        <v>71</v>
      </c>
      <c r="E8" s="229" t="s">
        <v>74</v>
      </c>
      <c r="F8" s="196" t="s">
        <v>4</v>
      </c>
      <c r="G8" s="196" t="s">
        <v>8</v>
      </c>
      <c r="H8" s="229" t="s">
        <v>9</v>
      </c>
      <c r="I8" s="229" t="s">
        <v>189</v>
      </c>
      <c r="J8" s="229" t="s">
        <v>10</v>
      </c>
      <c r="K8" s="229" t="s">
        <v>191</v>
      </c>
    </row>
    <row r="9" spans="1:11" s="5" customFormat="1" ht="12.75">
      <c r="A9" s="64" t="s">
        <v>13</v>
      </c>
      <c r="B9" s="31">
        <f aca="true" t="shared" si="0" ref="B9:G9">SUM(B11:B38)</f>
        <v>707535.1000000001</v>
      </c>
      <c r="C9" s="31">
        <f t="shared" si="0"/>
        <v>6992777.01</v>
      </c>
      <c r="D9" s="31">
        <f t="shared" si="0"/>
        <v>7348203.659999999</v>
      </c>
      <c r="E9" s="31">
        <f t="shared" si="0"/>
        <v>39119616.46</v>
      </c>
      <c r="F9" s="31">
        <f t="shared" si="0"/>
        <v>19128.84</v>
      </c>
      <c r="G9" s="31">
        <f t="shared" si="0"/>
        <v>2270086.4300000006</v>
      </c>
      <c r="H9" s="31">
        <f>SUM(H11:H38)</f>
        <v>1547953.1</v>
      </c>
      <c r="I9" s="31">
        <f>SUM(I11:I38)</f>
        <v>1977044.34</v>
      </c>
      <c r="J9" s="31">
        <f>SUM(J11:J38)</f>
        <v>259455</v>
      </c>
      <c r="K9" s="31">
        <f>SUM(K11:K38)</f>
        <v>976372</v>
      </c>
    </row>
    <row r="10" spans="1:11" ht="12.75">
      <c r="A10" s="21"/>
      <c r="B10" s="18"/>
      <c r="H10" s="18"/>
      <c r="J10" s="18"/>
      <c r="K10" s="18"/>
    </row>
    <row r="11" spans="1:11" ht="12.75">
      <c r="A11" s="21" t="s">
        <v>14</v>
      </c>
      <c r="B11" s="44">
        <v>1365.66</v>
      </c>
      <c r="C11" s="18">
        <v>155000</v>
      </c>
      <c r="D11" s="18">
        <v>171930.76</v>
      </c>
      <c r="E11" s="18">
        <v>793000</v>
      </c>
      <c r="F11" s="44">
        <v>0</v>
      </c>
      <c r="G11" s="18">
        <v>5720.46</v>
      </c>
      <c r="H11" s="44">
        <v>3536.73</v>
      </c>
      <c r="I11" s="44">
        <v>0</v>
      </c>
      <c r="J11" s="44">
        <v>0</v>
      </c>
      <c r="K11" s="44">
        <v>0</v>
      </c>
    </row>
    <row r="12" spans="1:11" ht="12.75">
      <c r="A12" s="21" t="s">
        <v>15</v>
      </c>
      <c r="B12" s="44">
        <v>133089</v>
      </c>
      <c r="C12" s="18">
        <v>612971</v>
      </c>
      <c r="D12" s="18">
        <v>511270</v>
      </c>
      <c r="E12" s="18">
        <v>3893315</v>
      </c>
      <c r="F12" s="44">
        <v>0</v>
      </c>
      <c r="G12" s="18">
        <v>208852</v>
      </c>
      <c r="H12" s="44">
        <v>236491</v>
      </c>
      <c r="I12" s="44">
        <v>0</v>
      </c>
      <c r="J12" s="44">
        <v>0</v>
      </c>
      <c r="K12" s="44">
        <v>0</v>
      </c>
    </row>
    <row r="13" spans="1:11" s="89" customFormat="1" ht="12.75">
      <c r="A13" s="52" t="s">
        <v>16</v>
      </c>
      <c r="B13" s="44">
        <v>42200.33</v>
      </c>
      <c r="C13" s="44">
        <v>0</v>
      </c>
      <c r="D13" s="44">
        <v>0</v>
      </c>
      <c r="E13" s="44">
        <v>5894391.65</v>
      </c>
      <c r="F13" s="44">
        <v>0</v>
      </c>
      <c r="G13" s="44">
        <v>163611.97</v>
      </c>
      <c r="H13" s="81">
        <v>0</v>
      </c>
      <c r="I13" s="44">
        <v>0</v>
      </c>
      <c r="J13" s="44">
        <v>0</v>
      </c>
      <c r="K13" s="81">
        <v>0</v>
      </c>
    </row>
    <row r="14" spans="1:11" ht="12.75">
      <c r="A14" s="19" t="s">
        <v>17</v>
      </c>
      <c r="B14" s="34">
        <v>91113</v>
      </c>
      <c r="C14" s="18">
        <v>98977</v>
      </c>
      <c r="D14" s="18">
        <v>1143465</v>
      </c>
      <c r="E14" s="18">
        <v>3564061</v>
      </c>
      <c r="F14" s="44">
        <v>0</v>
      </c>
      <c r="G14" s="18">
        <v>65300</v>
      </c>
      <c r="H14" s="44">
        <v>0</v>
      </c>
      <c r="I14" s="44">
        <v>1809757</v>
      </c>
      <c r="J14" s="44">
        <v>0</v>
      </c>
      <c r="K14" s="44">
        <v>0</v>
      </c>
    </row>
    <row r="15" spans="1:11" ht="12.75">
      <c r="A15" s="19" t="s">
        <v>18</v>
      </c>
      <c r="B15" s="44">
        <v>11339.29</v>
      </c>
      <c r="C15" s="18">
        <v>224146</v>
      </c>
      <c r="D15" s="18">
        <v>169548.19</v>
      </c>
      <c r="E15" s="18">
        <v>705959.18</v>
      </c>
      <c r="F15" s="44">
        <v>0</v>
      </c>
      <c r="G15" s="18">
        <v>27545.29</v>
      </c>
      <c r="H15" s="44">
        <v>31866.69</v>
      </c>
      <c r="I15" s="44">
        <v>0</v>
      </c>
      <c r="J15" s="44">
        <v>0</v>
      </c>
      <c r="K15" s="44">
        <v>0</v>
      </c>
    </row>
    <row r="16" spans="1:11" ht="12.75">
      <c r="A16" s="19"/>
      <c r="B16" s="44"/>
      <c r="C16" s="18"/>
      <c r="D16" s="18"/>
      <c r="E16" s="18"/>
      <c r="F16" s="18"/>
      <c r="G16" s="18"/>
      <c r="H16" s="44"/>
      <c r="J16" s="44"/>
      <c r="K16" s="44"/>
    </row>
    <row r="17" spans="1:11" ht="12.75">
      <c r="A17" s="19" t="s">
        <v>19</v>
      </c>
      <c r="B17" s="44">
        <v>5599.18</v>
      </c>
      <c r="C17" s="44">
        <v>80828</v>
      </c>
      <c r="D17" s="18">
        <v>61319.82</v>
      </c>
      <c r="E17" s="18">
        <v>164756.96</v>
      </c>
      <c r="F17" s="44">
        <v>0</v>
      </c>
      <c r="G17" s="18">
        <v>6735.63</v>
      </c>
      <c r="H17" s="44">
        <v>13660.49</v>
      </c>
      <c r="I17" s="44">
        <v>65120.29</v>
      </c>
      <c r="J17" s="44">
        <v>0</v>
      </c>
      <c r="K17" s="44">
        <v>0</v>
      </c>
    </row>
    <row r="18" spans="1:11" ht="12.75">
      <c r="A18" s="19" t="s">
        <v>20</v>
      </c>
      <c r="B18" s="44">
        <v>453.74</v>
      </c>
      <c r="C18" s="18">
        <v>264142.18</v>
      </c>
      <c r="D18" s="18">
        <v>190977.05</v>
      </c>
      <c r="E18" s="18">
        <v>951121.73</v>
      </c>
      <c r="F18" s="34">
        <v>0</v>
      </c>
      <c r="G18" s="18">
        <v>31383.61</v>
      </c>
      <c r="H18" s="44">
        <v>26189.76</v>
      </c>
      <c r="I18" s="44">
        <v>0</v>
      </c>
      <c r="J18" s="44">
        <v>0</v>
      </c>
      <c r="K18" s="44">
        <v>0</v>
      </c>
    </row>
    <row r="19" spans="1:11" ht="12.75">
      <c r="A19" s="19" t="s">
        <v>21</v>
      </c>
      <c r="B19" s="44">
        <v>30942.72</v>
      </c>
      <c r="C19" s="18">
        <v>193851.26</v>
      </c>
      <c r="D19" s="18">
        <v>178487.55</v>
      </c>
      <c r="E19" s="18">
        <v>244799.44</v>
      </c>
      <c r="F19" s="44">
        <v>4339.26</v>
      </c>
      <c r="G19" s="18">
        <v>159.99</v>
      </c>
      <c r="H19" s="44">
        <v>84086.02</v>
      </c>
      <c r="I19" s="44">
        <v>0</v>
      </c>
      <c r="J19" s="44">
        <v>259455</v>
      </c>
      <c r="K19" s="44">
        <v>0</v>
      </c>
    </row>
    <row r="20" spans="1:11" ht="12.75">
      <c r="A20" s="19" t="s">
        <v>22</v>
      </c>
      <c r="B20" s="34">
        <v>13947.37</v>
      </c>
      <c r="C20" s="18">
        <v>546465.83</v>
      </c>
      <c r="D20" s="18">
        <v>254835.41</v>
      </c>
      <c r="E20" s="18">
        <v>846454.82</v>
      </c>
      <c r="F20" s="44">
        <v>0</v>
      </c>
      <c r="G20" s="18">
        <v>27835.05</v>
      </c>
      <c r="H20" s="44">
        <v>0</v>
      </c>
      <c r="I20" s="44">
        <v>0</v>
      </c>
      <c r="J20" s="44">
        <v>0</v>
      </c>
      <c r="K20" s="44">
        <v>0</v>
      </c>
    </row>
    <row r="21" spans="1:11" ht="12.75">
      <c r="A21" s="19" t="s">
        <v>23</v>
      </c>
      <c r="B21" s="44">
        <v>12082</v>
      </c>
      <c r="C21" s="18">
        <v>0</v>
      </c>
      <c r="D21" s="18">
        <v>59439</v>
      </c>
      <c r="E21" s="44">
        <v>428946</v>
      </c>
      <c r="F21" s="44">
        <v>0</v>
      </c>
      <c r="G21" s="44">
        <v>0</v>
      </c>
      <c r="H21" s="44">
        <v>31110</v>
      </c>
      <c r="I21" s="44">
        <v>2003</v>
      </c>
      <c r="J21" s="44">
        <v>0</v>
      </c>
      <c r="K21" s="44">
        <v>0</v>
      </c>
    </row>
    <row r="22" spans="1:11" ht="12.75">
      <c r="A22" s="19"/>
      <c r="B22" s="44"/>
      <c r="C22" s="18"/>
      <c r="D22" s="18"/>
      <c r="E22" s="18"/>
      <c r="F22" s="18"/>
      <c r="G22" s="18"/>
      <c r="H22" s="44"/>
      <c r="K22" s="44"/>
    </row>
    <row r="23" spans="1:11" ht="12.75">
      <c r="A23" s="19" t="s">
        <v>24</v>
      </c>
      <c r="B23" s="44"/>
      <c r="C23" s="18">
        <v>335416</v>
      </c>
      <c r="D23" s="18">
        <v>269069.24</v>
      </c>
      <c r="E23" s="18">
        <v>1773111.18</v>
      </c>
      <c r="F23" s="44">
        <v>0</v>
      </c>
      <c r="G23" s="18">
        <v>637373.06</v>
      </c>
      <c r="H23" s="18">
        <v>62068</v>
      </c>
      <c r="I23" s="44">
        <v>0</v>
      </c>
      <c r="J23" s="44">
        <v>0</v>
      </c>
      <c r="K23" s="44">
        <v>0</v>
      </c>
    </row>
    <row r="24" spans="1:11" ht="12.75">
      <c r="A24" s="19" t="s">
        <v>25</v>
      </c>
      <c r="B24" s="44">
        <v>25071</v>
      </c>
      <c r="C24" s="18">
        <v>106155</v>
      </c>
      <c r="D24" s="18">
        <v>82017</v>
      </c>
      <c r="E24" s="18">
        <v>291030</v>
      </c>
      <c r="F24" s="44">
        <v>0</v>
      </c>
      <c r="G24" s="18">
        <v>30882</v>
      </c>
      <c r="H24" s="44">
        <v>0</v>
      </c>
      <c r="I24" s="44">
        <v>0</v>
      </c>
      <c r="J24" s="44">
        <v>0</v>
      </c>
      <c r="K24" s="44">
        <v>0</v>
      </c>
    </row>
    <row r="25" spans="1:11" ht="12.75">
      <c r="A25" s="19" t="s">
        <v>26</v>
      </c>
      <c r="B25" s="44">
        <v>23467.49</v>
      </c>
      <c r="C25" s="18">
        <v>282822</v>
      </c>
      <c r="D25" s="18">
        <v>403079.23</v>
      </c>
      <c r="E25" s="18">
        <v>1141453.55</v>
      </c>
      <c r="F25" s="44">
        <v>0</v>
      </c>
      <c r="G25" s="44">
        <v>84.1</v>
      </c>
      <c r="H25" s="44">
        <v>249880.72</v>
      </c>
      <c r="I25" s="44">
        <v>0</v>
      </c>
      <c r="J25" s="44">
        <v>0</v>
      </c>
      <c r="K25" s="44">
        <v>0</v>
      </c>
    </row>
    <row r="26" spans="1:11" ht="12.75">
      <c r="A26" s="19" t="s">
        <v>27</v>
      </c>
      <c r="B26" s="44">
        <v>20522</v>
      </c>
      <c r="C26" s="44">
        <v>394185</v>
      </c>
      <c r="D26" s="44">
        <v>284327</v>
      </c>
      <c r="E26" s="44">
        <v>2088229</v>
      </c>
      <c r="F26" s="44">
        <v>0</v>
      </c>
      <c r="G26" s="18">
        <v>170000</v>
      </c>
      <c r="H26" s="44">
        <v>26851</v>
      </c>
      <c r="I26" s="44">
        <v>0</v>
      </c>
      <c r="J26" s="44">
        <v>0</v>
      </c>
      <c r="K26" s="44">
        <v>0</v>
      </c>
    </row>
    <row r="27" spans="1:11" ht="12.75">
      <c r="A27" s="19" t="s">
        <v>28</v>
      </c>
      <c r="B27" s="44">
        <v>61239.1</v>
      </c>
      <c r="C27" s="44">
        <v>0</v>
      </c>
      <c r="D27" s="18">
        <v>0</v>
      </c>
      <c r="E27" s="44">
        <v>0</v>
      </c>
      <c r="F27" s="44">
        <v>0</v>
      </c>
      <c r="G27" s="18">
        <v>0</v>
      </c>
      <c r="H27" s="44">
        <v>2204.93</v>
      </c>
      <c r="I27" s="44">
        <v>0</v>
      </c>
      <c r="J27" s="44">
        <v>0</v>
      </c>
      <c r="K27" s="44">
        <v>0</v>
      </c>
    </row>
    <row r="28" spans="1:11" ht="12.75">
      <c r="A28" s="19"/>
      <c r="B28" s="44"/>
      <c r="C28" s="18"/>
      <c r="D28" s="18"/>
      <c r="E28" s="18"/>
      <c r="F28" s="18"/>
      <c r="G28" s="18"/>
      <c r="H28" s="44"/>
      <c r="J28" s="44"/>
      <c r="K28" s="44"/>
    </row>
    <row r="29" spans="1:11" ht="12.75">
      <c r="A29" s="66" t="s">
        <v>148</v>
      </c>
      <c r="B29" s="44">
        <v>110572</v>
      </c>
      <c r="C29" s="18">
        <v>840476</v>
      </c>
      <c r="D29" s="18">
        <v>1334744</v>
      </c>
      <c r="E29" s="18">
        <v>7692022</v>
      </c>
      <c r="F29" s="44">
        <v>0</v>
      </c>
      <c r="G29" s="18">
        <v>156064</v>
      </c>
      <c r="H29" s="44">
        <v>83765</v>
      </c>
      <c r="I29" s="44">
        <v>0</v>
      </c>
      <c r="J29" s="44">
        <v>0</v>
      </c>
      <c r="K29" s="44">
        <v>976372</v>
      </c>
    </row>
    <row r="30" spans="1:11" ht="12.75">
      <c r="A30" s="19" t="s">
        <v>29</v>
      </c>
      <c r="B30" s="44">
        <v>0</v>
      </c>
      <c r="C30" s="18">
        <v>2146199</v>
      </c>
      <c r="D30" s="18">
        <v>1488959</v>
      </c>
      <c r="E30" s="18">
        <v>6017562</v>
      </c>
      <c r="F30" s="44">
        <v>0</v>
      </c>
      <c r="G30" s="18">
        <v>233738</v>
      </c>
      <c r="H30" s="44">
        <v>408043</v>
      </c>
      <c r="I30" s="44">
        <v>0</v>
      </c>
      <c r="J30" s="44">
        <v>0</v>
      </c>
      <c r="K30" s="44">
        <v>0</v>
      </c>
    </row>
    <row r="31" spans="1:11" ht="12.75">
      <c r="A31" s="19" t="s">
        <v>30</v>
      </c>
      <c r="B31" s="44">
        <v>240.8</v>
      </c>
      <c r="C31" s="44">
        <v>1982.05</v>
      </c>
      <c r="D31" s="44">
        <v>1354.79</v>
      </c>
      <c r="E31" s="44">
        <v>365.69</v>
      </c>
      <c r="F31" s="44">
        <v>0</v>
      </c>
      <c r="G31" s="18">
        <v>0</v>
      </c>
      <c r="H31" s="44">
        <v>70601.79</v>
      </c>
      <c r="I31" s="44">
        <v>0</v>
      </c>
      <c r="J31" s="44">
        <v>0</v>
      </c>
      <c r="K31" s="44">
        <v>0</v>
      </c>
    </row>
    <row r="32" spans="1:11" ht="12.75">
      <c r="A32" s="19" t="s">
        <v>31</v>
      </c>
      <c r="B32" s="44">
        <v>21307.28</v>
      </c>
      <c r="C32" s="18">
        <v>196681</v>
      </c>
      <c r="D32" s="18">
        <v>174019.18</v>
      </c>
      <c r="E32" s="18">
        <v>469726.68</v>
      </c>
      <c r="F32" s="18">
        <v>33.98</v>
      </c>
      <c r="G32" s="18">
        <v>332361.03</v>
      </c>
      <c r="H32" s="44">
        <v>0</v>
      </c>
      <c r="I32" s="44">
        <v>100164.05</v>
      </c>
      <c r="J32" s="44">
        <v>0</v>
      </c>
      <c r="K32" s="44">
        <v>0</v>
      </c>
    </row>
    <row r="33" spans="1:11" ht="12.75">
      <c r="A33" s="19" t="s">
        <v>32</v>
      </c>
      <c r="B33" s="44">
        <v>5558.55</v>
      </c>
      <c r="C33" s="18">
        <v>36865.84</v>
      </c>
      <c r="D33" s="18">
        <v>36585.46</v>
      </c>
      <c r="E33" s="18">
        <v>100337.62</v>
      </c>
      <c r="F33" s="44">
        <v>0</v>
      </c>
      <c r="G33" s="18">
        <v>8336.56</v>
      </c>
      <c r="H33" s="44">
        <v>11996.19</v>
      </c>
      <c r="I33" s="44">
        <v>0</v>
      </c>
      <c r="J33" s="44">
        <v>0</v>
      </c>
      <c r="K33" s="44">
        <v>0</v>
      </c>
    </row>
    <row r="34" spans="1:11" ht="12.75">
      <c r="A34" s="19"/>
      <c r="B34" s="44"/>
      <c r="C34" s="18"/>
      <c r="D34" s="18"/>
      <c r="E34" s="18"/>
      <c r="F34" s="18"/>
      <c r="G34" s="18"/>
      <c r="H34" s="44"/>
      <c r="J34" s="44"/>
      <c r="K34" s="44"/>
    </row>
    <row r="35" spans="1:11" ht="12.75">
      <c r="A35" s="19" t="s">
        <v>33</v>
      </c>
      <c r="B35" s="44">
        <v>0</v>
      </c>
      <c r="C35" s="18">
        <v>50999</v>
      </c>
      <c r="D35" s="18">
        <v>40555.68</v>
      </c>
      <c r="E35" s="18">
        <v>244411.29</v>
      </c>
      <c r="F35" s="18">
        <v>0</v>
      </c>
      <c r="G35" s="18">
        <v>25619.07</v>
      </c>
      <c r="H35" s="44">
        <v>3404.75</v>
      </c>
      <c r="I35" s="192">
        <v>0</v>
      </c>
      <c r="J35" s="44">
        <v>0</v>
      </c>
      <c r="K35" s="44">
        <v>0</v>
      </c>
    </row>
    <row r="36" spans="1:11" ht="12.75">
      <c r="A36" s="19" t="s">
        <v>34</v>
      </c>
      <c r="B36" s="44">
        <v>33812.31</v>
      </c>
      <c r="C36" s="18">
        <v>327420.9</v>
      </c>
      <c r="D36" s="18">
        <v>264041.99</v>
      </c>
      <c r="E36" s="18">
        <v>906410.77</v>
      </c>
      <c r="F36" s="18">
        <v>14755.6</v>
      </c>
      <c r="G36" s="18">
        <v>50</v>
      </c>
      <c r="H36" s="44">
        <v>130812.8</v>
      </c>
      <c r="I36" s="192">
        <v>0</v>
      </c>
      <c r="J36" s="44">
        <v>0</v>
      </c>
      <c r="K36" s="44">
        <v>0</v>
      </c>
    </row>
    <row r="37" spans="1:11" ht="12.75">
      <c r="A37" s="19" t="s">
        <v>35</v>
      </c>
      <c r="B37" s="44">
        <v>63115.14</v>
      </c>
      <c r="C37" s="18">
        <v>97193.95</v>
      </c>
      <c r="D37" s="18">
        <v>160121.21</v>
      </c>
      <c r="E37" s="18">
        <v>658119.66</v>
      </c>
      <c r="F37" s="44">
        <v>0</v>
      </c>
      <c r="G37" s="18">
        <v>14596.18</v>
      </c>
      <c r="H37" s="44">
        <v>64144</v>
      </c>
      <c r="I37" s="192">
        <v>0</v>
      </c>
      <c r="J37" s="44">
        <v>0</v>
      </c>
      <c r="K37" s="44">
        <v>0</v>
      </c>
    </row>
    <row r="38" spans="1:11" ht="12.75">
      <c r="A38" s="27" t="s">
        <v>36</v>
      </c>
      <c r="B38" s="47">
        <v>497.14</v>
      </c>
      <c r="C38" s="27">
        <v>0</v>
      </c>
      <c r="D38" s="27">
        <v>68057.1</v>
      </c>
      <c r="E38" s="27">
        <v>250031.24</v>
      </c>
      <c r="F38" s="47">
        <v>0</v>
      </c>
      <c r="G38" s="27">
        <v>123838.43</v>
      </c>
      <c r="H38" s="47">
        <v>7240.23</v>
      </c>
      <c r="I38" s="197">
        <v>0</v>
      </c>
      <c r="J38" s="47">
        <v>0</v>
      </c>
      <c r="K38" s="47">
        <v>0</v>
      </c>
    </row>
    <row r="40" spans="1:11" ht="12.75">
      <c r="A40" s="189"/>
      <c r="B40" s="189"/>
      <c r="H40" s="189"/>
      <c r="I40" s="189"/>
      <c r="J40" s="189"/>
      <c r="K40" s="189"/>
    </row>
    <row r="41" spans="1:11" ht="12.75">
      <c r="A41" s="189"/>
      <c r="B41" s="189"/>
      <c r="H41" s="189"/>
      <c r="I41" s="189"/>
      <c r="J41" s="189"/>
      <c r="K41" s="189"/>
    </row>
    <row r="42" spans="1:11" s="89" customFormat="1" ht="12.75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ht="12.75">
      <c r="A43" s="189"/>
      <c r="B43" s="189"/>
      <c r="H43" s="189"/>
      <c r="I43" s="189"/>
      <c r="J43" s="189"/>
      <c r="K43" s="189"/>
    </row>
  </sheetData>
  <sheetProtection password="CAF5" sheet="1" objects="1" scenarios="1"/>
  <mergeCells count="3">
    <mergeCell ref="A3:K3"/>
    <mergeCell ref="A1:K1"/>
    <mergeCell ref="B5:G5"/>
  </mergeCells>
  <printOptions horizontalCentered="1"/>
  <pageMargins left="0.53" right="0.19" top="0.87" bottom="0.82" header="0.67" footer="0.5"/>
  <pageSetup fitToWidth="2" horizontalDpi="600" verticalDpi="600" orientation="landscape" scale="76" r:id="rId1"/>
  <headerFooter scaleWithDoc="0" alignWithMargins="0">
    <oddFooter>&amp;L&amp;"Arial,Italic"MSDE-LFRO  11 / 2012&amp;C&amp;"Arial,Regular"- 17 -&amp;"MS Sans Serif,Regular"
&amp;R&amp;"Arial,Italic"Selected Financial Data - Part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8.57421875" style="131" customWidth="1"/>
    <col min="2" max="2" width="15.00390625" style="131" bestFit="1" customWidth="1"/>
    <col min="3" max="3" width="14.00390625" style="131" bestFit="1" customWidth="1"/>
    <col min="4" max="4" width="16.00390625" style="131" bestFit="1" customWidth="1"/>
    <col min="5" max="5" width="14.00390625" style="131" bestFit="1" customWidth="1"/>
    <col min="6" max="6" width="16.00390625" style="131" bestFit="1" customWidth="1"/>
    <col min="7" max="7" width="13.421875" style="131" customWidth="1"/>
    <col min="8" max="8" width="12.00390625" style="131" customWidth="1"/>
    <col min="9" max="9" width="17.28125" style="131" customWidth="1"/>
    <col min="10" max="10" width="16.28125" style="131" customWidth="1"/>
    <col min="11" max="11" width="13.140625" style="165" customWidth="1"/>
    <col min="12" max="15" width="9.140625" style="165" customWidth="1"/>
  </cols>
  <sheetData>
    <row r="1" spans="1:15" ht="12.75">
      <c r="A1" s="310" t="s">
        <v>143</v>
      </c>
      <c r="B1" s="310"/>
      <c r="C1" s="310"/>
      <c r="D1" s="310"/>
      <c r="E1" s="310"/>
      <c r="F1" s="310"/>
      <c r="G1" s="310"/>
      <c r="H1" s="310"/>
      <c r="I1" s="310"/>
      <c r="J1" s="310"/>
      <c r="K1" s="131"/>
      <c r="L1" s="131"/>
      <c r="M1" s="131"/>
      <c r="N1" s="131"/>
      <c r="O1" s="131"/>
    </row>
    <row r="2" spans="1:10" ht="12.75">
      <c r="A2" s="32"/>
      <c r="B2" s="36"/>
      <c r="C2" s="32"/>
      <c r="D2" s="32"/>
      <c r="E2" s="32"/>
      <c r="F2" s="32"/>
      <c r="G2" s="32"/>
      <c r="H2" s="32"/>
      <c r="I2" s="32"/>
      <c r="J2" s="32"/>
    </row>
    <row r="3" spans="1:15" s="1" customFormat="1" ht="12.75">
      <c r="A3" s="295" t="s">
        <v>287</v>
      </c>
      <c r="B3" s="295"/>
      <c r="C3" s="295"/>
      <c r="D3" s="295"/>
      <c r="E3" s="295"/>
      <c r="F3" s="295"/>
      <c r="G3" s="295"/>
      <c r="H3" s="295"/>
      <c r="I3" s="295"/>
      <c r="J3" s="295"/>
      <c r="K3" s="164"/>
      <c r="L3" s="164"/>
      <c r="M3" s="164"/>
      <c r="N3" s="164"/>
      <c r="O3" s="164"/>
    </row>
    <row r="4" spans="1:10" ht="13.5" thickBo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3.5" thickTop="1">
      <c r="A5" s="37"/>
      <c r="B5" s="37"/>
      <c r="C5" s="37"/>
      <c r="D5" s="37"/>
      <c r="E5" s="37"/>
      <c r="F5" s="37"/>
      <c r="G5" s="337" t="s">
        <v>89</v>
      </c>
      <c r="H5" s="337"/>
      <c r="I5" s="337"/>
      <c r="J5" s="337"/>
    </row>
    <row r="6" spans="1:10" ht="12.75" customHeight="1">
      <c r="A6" s="39" t="s">
        <v>37</v>
      </c>
      <c r="B6" s="40" t="s">
        <v>172</v>
      </c>
      <c r="C6" s="40" t="s">
        <v>0</v>
      </c>
      <c r="D6" s="37"/>
      <c r="E6" s="40" t="s">
        <v>5</v>
      </c>
      <c r="F6" s="37"/>
      <c r="H6" s="338" t="s">
        <v>204</v>
      </c>
      <c r="I6" s="338" t="s">
        <v>202</v>
      </c>
      <c r="J6" s="338" t="s">
        <v>203</v>
      </c>
    </row>
    <row r="7" spans="1:10" ht="12.75" customHeight="1">
      <c r="A7" s="39" t="s">
        <v>38</v>
      </c>
      <c r="B7" s="40" t="s">
        <v>95</v>
      </c>
      <c r="C7" s="37" t="s">
        <v>170</v>
      </c>
      <c r="D7" s="40" t="s">
        <v>3</v>
      </c>
      <c r="E7" s="37" t="s">
        <v>1</v>
      </c>
      <c r="F7" s="37" t="s">
        <v>7</v>
      </c>
      <c r="G7" s="37"/>
      <c r="H7" s="339"/>
      <c r="I7" s="339"/>
      <c r="J7" s="339"/>
    </row>
    <row r="8" spans="1:10" ht="13.5" thickBot="1">
      <c r="A8" s="41" t="s">
        <v>39</v>
      </c>
      <c r="B8" s="42" t="s">
        <v>96</v>
      </c>
      <c r="C8" s="240" t="s">
        <v>171</v>
      </c>
      <c r="D8" s="240" t="s">
        <v>169</v>
      </c>
      <c r="E8" s="43" t="s">
        <v>6</v>
      </c>
      <c r="F8" s="43" t="s">
        <v>8</v>
      </c>
      <c r="G8" s="240" t="s">
        <v>94</v>
      </c>
      <c r="H8" s="340"/>
      <c r="I8" s="340"/>
      <c r="J8" s="340"/>
    </row>
    <row r="9" spans="1:15" s="10" customFormat="1" ht="12.75">
      <c r="A9" s="25" t="s">
        <v>13</v>
      </c>
      <c r="B9" s="31">
        <f aca="true" t="shared" si="0" ref="B9:J9">SUM(B11:B38)</f>
        <v>904588289.8100001</v>
      </c>
      <c r="C9" s="31">
        <f t="shared" si="0"/>
        <v>9880709.2</v>
      </c>
      <c r="D9" s="31">
        <f t="shared" si="0"/>
        <v>643269666.66</v>
      </c>
      <c r="E9" s="31">
        <f t="shared" si="0"/>
        <v>9635642.55</v>
      </c>
      <c r="F9" s="31">
        <f t="shared" si="0"/>
        <v>108828830.88999999</v>
      </c>
      <c r="G9" s="31">
        <f t="shared" si="0"/>
        <v>132973440.50999999</v>
      </c>
      <c r="H9" s="31">
        <f t="shared" si="0"/>
        <v>291336.41</v>
      </c>
      <c r="I9" s="31">
        <f>SUM(I11:I38)</f>
        <v>112620281.80999999</v>
      </c>
      <c r="J9" s="31">
        <f t="shared" si="0"/>
        <v>20061822.29</v>
      </c>
      <c r="K9" s="182"/>
      <c r="L9" s="182"/>
      <c r="M9" s="182"/>
      <c r="N9" s="182"/>
      <c r="O9" s="182"/>
    </row>
    <row r="10" spans="1:15" ht="12.75">
      <c r="A10" s="39"/>
      <c r="B10" s="18"/>
      <c r="C10" s="18"/>
      <c r="D10" s="18"/>
      <c r="E10" s="18"/>
      <c r="F10" s="18"/>
      <c r="G10" s="18"/>
      <c r="H10" s="18"/>
      <c r="I10" s="18"/>
      <c r="J10" s="18"/>
      <c r="M10" s="162"/>
      <c r="N10" s="162"/>
      <c r="O10" s="162"/>
    </row>
    <row r="11" spans="1:15" ht="12.75">
      <c r="A11" s="39" t="s">
        <v>14</v>
      </c>
      <c r="B11" s="44">
        <f>SUM(C11:G11)</f>
        <v>5229921.75</v>
      </c>
      <c r="C11" s="44">
        <v>0</v>
      </c>
      <c r="D11" s="44">
        <v>0</v>
      </c>
      <c r="E11" s="44">
        <v>0</v>
      </c>
      <c r="F11" s="44">
        <v>4341010.24</v>
      </c>
      <c r="G11" s="44">
        <f>SUM(H11:J11)</f>
        <v>888911.51</v>
      </c>
      <c r="H11" s="44">
        <v>171157.87</v>
      </c>
      <c r="I11" s="44">
        <v>22677</v>
      </c>
      <c r="J11" s="44">
        <v>695076.64</v>
      </c>
      <c r="K11" s="183"/>
      <c r="M11" s="162"/>
      <c r="N11" s="162"/>
      <c r="O11" s="162"/>
    </row>
    <row r="12" spans="1:15" ht="12.75">
      <c r="A12" s="39" t="s">
        <v>15</v>
      </c>
      <c r="B12" s="44">
        <f aca="true" t="shared" si="1" ref="B12:B38">SUM(C12:G12)</f>
        <v>121783367</v>
      </c>
      <c r="C12" s="44">
        <v>0</v>
      </c>
      <c r="D12" s="44">
        <v>110238219</v>
      </c>
      <c r="E12" s="44">
        <v>6842046</v>
      </c>
      <c r="F12" s="44">
        <v>0</v>
      </c>
      <c r="G12" s="44">
        <f>SUM(H12:J12)</f>
        <v>4703102</v>
      </c>
      <c r="H12" s="44">
        <v>0</v>
      </c>
      <c r="I12" s="44">
        <v>4703102</v>
      </c>
      <c r="J12" s="44">
        <v>0</v>
      </c>
      <c r="M12" s="162"/>
      <c r="N12" s="162"/>
      <c r="O12" s="162"/>
    </row>
    <row r="13" spans="1:15" ht="12.75">
      <c r="A13" s="45" t="s">
        <v>16</v>
      </c>
      <c r="B13" s="44">
        <f t="shared" si="1"/>
        <v>75460160.72</v>
      </c>
      <c r="C13" s="44">
        <v>0</v>
      </c>
      <c r="D13" s="44">
        <v>19405932.39</v>
      </c>
      <c r="E13" s="44">
        <v>0</v>
      </c>
      <c r="F13" s="44">
        <v>56054228.33</v>
      </c>
      <c r="G13" s="44">
        <f>SUM(H13:J13)</f>
        <v>0</v>
      </c>
      <c r="H13" s="44">
        <v>0</v>
      </c>
      <c r="I13" s="44">
        <v>0</v>
      </c>
      <c r="J13" s="44">
        <v>0</v>
      </c>
      <c r="M13" s="162"/>
      <c r="N13" s="162"/>
      <c r="O13" s="162"/>
    </row>
    <row r="14" spans="1:15" ht="12.75">
      <c r="A14" s="45" t="s">
        <v>17</v>
      </c>
      <c r="B14" s="44">
        <f t="shared" si="1"/>
        <v>98233641</v>
      </c>
      <c r="C14" s="44">
        <v>0</v>
      </c>
      <c r="D14" s="44">
        <v>96935138</v>
      </c>
      <c r="E14" s="44">
        <v>0</v>
      </c>
      <c r="F14" s="44">
        <v>0</v>
      </c>
      <c r="G14" s="44">
        <f>SUM(H14:J14)</f>
        <v>1298503</v>
      </c>
      <c r="H14" s="44">
        <v>0</v>
      </c>
      <c r="I14" s="44">
        <v>1298503</v>
      </c>
      <c r="J14" s="44">
        <v>0</v>
      </c>
      <c r="M14" s="162"/>
      <c r="N14" s="162"/>
      <c r="O14" s="162"/>
    </row>
    <row r="15" spans="1:15" ht="12.75">
      <c r="A15" s="45" t="s">
        <v>18</v>
      </c>
      <c r="B15" s="44">
        <f t="shared" si="1"/>
        <v>22021025.52</v>
      </c>
      <c r="C15" s="44">
        <v>0</v>
      </c>
      <c r="D15" s="44">
        <v>0</v>
      </c>
      <c r="E15" s="44">
        <v>0</v>
      </c>
      <c r="F15" s="44">
        <v>0</v>
      </c>
      <c r="G15" s="44">
        <f>SUM(H15:J15)</f>
        <v>22021025.52</v>
      </c>
      <c r="H15" s="44">
        <v>0</v>
      </c>
      <c r="I15" s="18">
        <v>22021025.52</v>
      </c>
      <c r="J15" s="44">
        <v>0</v>
      </c>
      <c r="M15" s="162"/>
      <c r="N15" s="162"/>
      <c r="O15" s="162"/>
    </row>
    <row r="16" spans="1:15" ht="12.75">
      <c r="A16" s="45"/>
      <c r="B16" s="44"/>
      <c r="C16" s="44"/>
      <c r="D16" s="44"/>
      <c r="E16" s="44"/>
      <c r="F16" s="44"/>
      <c r="G16" s="44"/>
      <c r="H16" s="44"/>
      <c r="I16" s="44"/>
      <c r="J16" s="44"/>
      <c r="M16" s="162"/>
      <c r="N16" s="162"/>
      <c r="O16" s="162"/>
    </row>
    <row r="17" spans="1:15" ht="12.75">
      <c r="A17" s="45" t="s">
        <v>19</v>
      </c>
      <c r="B17" s="44">
        <f t="shared" si="1"/>
        <v>7092551.279999999</v>
      </c>
      <c r="C17" s="44">
        <v>0</v>
      </c>
      <c r="D17" s="44">
        <v>7029352.06</v>
      </c>
      <c r="E17" s="44">
        <v>0</v>
      </c>
      <c r="F17" s="44">
        <v>0</v>
      </c>
      <c r="G17" s="44">
        <f>SUM(H17:J17)</f>
        <v>63199.219999999994</v>
      </c>
      <c r="H17" s="44">
        <f>71349.9-20950</f>
        <v>50399.899999999994</v>
      </c>
      <c r="I17" s="44">
        <v>12799.32</v>
      </c>
      <c r="J17" s="44">
        <v>0</v>
      </c>
      <c r="M17" s="162"/>
      <c r="N17" s="162"/>
      <c r="O17" s="162"/>
    </row>
    <row r="18" spans="1:15" ht="12.75">
      <c r="A18" s="45" t="s">
        <v>20</v>
      </c>
      <c r="B18" s="44">
        <f t="shared" si="1"/>
        <v>6340276.54</v>
      </c>
      <c r="C18" s="44">
        <v>0</v>
      </c>
      <c r="D18" s="44">
        <v>4968886.8100000005</v>
      </c>
      <c r="E18" s="44">
        <v>552039.95</v>
      </c>
      <c r="F18" s="44">
        <v>467.47</v>
      </c>
      <c r="G18" s="44">
        <f>SUM(H18:J18)</f>
        <v>818882.3099999999</v>
      </c>
      <c r="H18" s="44">
        <v>0</v>
      </c>
      <c r="I18" s="44">
        <v>53765.11</v>
      </c>
      <c r="J18" s="44">
        <v>765117.2</v>
      </c>
      <c r="M18" s="162"/>
      <c r="N18" s="162"/>
      <c r="O18" s="162"/>
    </row>
    <row r="19" spans="1:15" ht="12.75">
      <c r="A19" s="45" t="s">
        <v>21</v>
      </c>
      <c r="B19" s="44">
        <f t="shared" si="1"/>
        <v>4613476.72</v>
      </c>
      <c r="C19" s="44">
        <v>0</v>
      </c>
      <c r="D19" s="44">
        <v>3386869.88</v>
      </c>
      <c r="E19" s="44">
        <v>182701.88</v>
      </c>
      <c r="F19" s="44">
        <v>0</v>
      </c>
      <c r="G19" s="44">
        <f>SUM(H19:J19)</f>
        <v>1043904.96</v>
      </c>
      <c r="H19" s="44">
        <v>0</v>
      </c>
      <c r="I19" s="44">
        <v>1043904.96</v>
      </c>
      <c r="J19" s="44">
        <v>0</v>
      </c>
      <c r="M19" s="162"/>
      <c r="N19" s="162"/>
      <c r="O19" s="162"/>
    </row>
    <row r="20" spans="1:15" ht="12.75">
      <c r="A20" s="45" t="s">
        <v>22</v>
      </c>
      <c r="B20" s="44">
        <f t="shared" si="1"/>
        <v>12652214.850000001</v>
      </c>
      <c r="C20" s="44">
        <v>0</v>
      </c>
      <c r="D20" s="44">
        <v>12360218.97</v>
      </c>
      <c r="E20" s="44">
        <v>281682.24</v>
      </c>
      <c r="F20" s="44">
        <v>0</v>
      </c>
      <c r="G20" s="44">
        <f>SUM(H20:J20)</f>
        <v>10313.64</v>
      </c>
      <c r="H20" s="44">
        <v>0</v>
      </c>
      <c r="I20" s="44">
        <v>0</v>
      </c>
      <c r="J20" s="44">
        <f>10375.26-61.62</f>
        <v>10313.64</v>
      </c>
      <c r="M20" s="162"/>
      <c r="N20" s="162"/>
      <c r="O20" s="162"/>
    </row>
    <row r="21" spans="1:15" ht="12.75">
      <c r="A21" s="45" t="s">
        <v>23</v>
      </c>
      <c r="B21" s="44">
        <f t="shared" si="1"/>
        <v>12212168</v>
      </c>
      <c r="C21" s="44">
        <v>0</v>
      </c>
      <c r="D21" s="44">
        <v>0</v>
      </c>
      <c r="E21" s="44">
        <v>0</v>
      </c>
      <c r="F21" s="44">
        <v>0</v>
      </c>
      <c r="G21" s="44">
        <f>SUM(H21:J21)</f>
        <v>12212168</v>
      </c>
      <c r="H21" s="44">
        <v>0</v>
      </c>
      <c r="I21" s="44">
        <v>12212168</v>
      </c>
      <c r="J21" s="44">
        <v>0</v>
      </c>
      <c r="M21" s="162"/>
      <c r="N21" s="162"/>
      <c r="O21" s="162"/>
    </row>
    <row r="22" spans="1:15" ht="12.75">
      <c r="A22" s="45"/>
      <c r="B22" s="44"/>
      <c r="C22" s="44"/>
      <c r="D22" s="44"/>
      <c r="E22" s="44"/>
      <c r="F22" s="44"/>
      <c r="G22" s="44"/>
      <c r="H22" s="44"/>
      <c r="I22" s="44"/>
      <c r="J22" s="189"/>
      <c r="M22" s="162"/>
      <c r="N22" s="162"/>
      <c r="O22" s="162"/>
    </row>
    <row r="23" spans="1:15" ht="12.75">
      <c r="A23" s="45" t="s">
        <v>24</v>
      </c>
      <c r="B23" s="44">
        <f t="shared" si="1"/>
        <v>16347568.86</v>
      </c>
      <c r="C23" s="44">
        <v>344868.93</v>
      </c>
      <c r="D23" s="44">
        <v>14087960.74</v>
      </c>
      <c r="E23" s="44">
        <v>0</v>
      </c>
      <c r="F23" s="44">
        <v>0</v>
      </c>
      <c r="G23" s="44">
        <f>SUM(H23:J23)</f>
        <v>1914739.19</v>
      </c>
      <c r="H23" s="44">
        <v>0</v>
      </c>
      <c r="I23" s="44">
        <v>1914739.19</v>
      </c>
      <c r="J23" s="44">
        <v>0</v>
      </c>
      <c r="M23" s="162"/>
      <c r="N23" s="162"/>
      <c r="O23" s="162"/>
    </row>
    <row r="24" spans="1:15" ht="12.75">
      <c r="A24" s="45" t="s">
        <v>25</v>
      </c>
      <c r="B24" s="44">
        <f t="shared" si="1"/>
        <v>107352.81999999999</v>
      </c>
      <c r="C24" s="44">
        <v>0</v>
      </c>
      <c r="D24" s="44">
        <v>86389.84</v>
      </c>
      <c r="E24" s="44">
        <v>0</v>
      </c>
      <c r="F24" s="44">
        <v>0</v>
      </c>
      <c r="G24" s="44">
        <f>SUM(H24:J24)</f>
        <v>20962.98</v>
      </c>
      <c r="H24" s="44">
        <v>0</v>
      </c>
      <c r="I24" s="44">
        <v>0</v>
      </c>
      <c r="J24" s="44">
        <v>20962.98</v>
      </c>
      <c r="M24" s="162"/>
      <c r="N24" s="162"/>
      <c r="O24" s="162"/>
    </row>
    <row r="25" spans="1:15" ht="12.75">
      <c r="A25" s="45" t="s">
        <v>26</v>
      </c>
      <c r="B25" s="44">
        <f t="shared" si="1"/>
        <v>47763925.10999999</v>
      </c>
      <c r="C25" s="44">
        <v>65743.15</v>
      </c>
      <c r="D25" s="44">
        <v>35967564.87</v>
      </c>
      <c r="E25" s="44">
        <v>592291.7899999999</v>
      </c>
      <c r="F25" s="44">
        <v>10295</v>
      </c>
      <c r="G25" s="44">
        <f>SUM(H25:J25)</f>
        <v>11128030.299999999</v>
      </c>
      <c r="H25" s="44">
        <v>27801</v>
      </c>
      <c r="I25" s="81">
        <v>1914739.19</v>
      </c>
      <c r="J25" s="44">
        <v>9185490.11</v>
      </c>
      <c r="M25" s="162"/>
      <c r="N25" s="162"/>
      <c r="O25" s="162"/>
    </row>
    <row r="26" spans="1:15" ht="12.75">
      <c r="A26" s="45" t="s">
        <v>27</v>
      </c>
      <c r="B26" s="44">
        <f t="shared" si="1"/>
        <v>63267567</v>
      </c>
      <c r="C26" s="44">
        <v>0</v>
      </c>
      <c r="D26" s="44">
        <v>62319035</v>
      </c>
      <c r="E26" s="44">
        <v>0</v>
      </c>
      <c r="F26" s="44">
        <v>0</v>
      </c>
      <c r="G26" s="44">
        <f>SUM(H26:J26)</f>
        <v>948532</v>
      </c>
      <c r="H26" s="44">
        <v>0</v>
      </c>
      <c r="I26" s="44">
        <v>948532</v>
      </c>
      <c r="J26" s="44">
        <v>0</v>
      </c>
      <c r="M26" s="162"/>
      <c r="N26" s="162"/>
      <c r="O26" s="162"/>
    </row>
    <row r="27" spans="1:15" ht="12.75">
      <c r="A27" s="45" t="s">
        <v>28</v>
      </c>
      <c r="B27" s="44">
        <f t="shared" si="1"/>
        <v>0</v>
      </c>
      <c r="C27" s="44">
        <v>0</v>
      </c>
      <c r="D27" s="44">
        <v>0</v>
      </c>
      <c r="E27" s="44">
        <v>0</v>
      </c>
      <c r="F27" s="44">
        <v>0</v>
      </c>
      <c r="G27" s="44">
        <f>SUM(H27:J27)</f>
        <v>0</v>
      </c>
      <c r="H27" s="44">
        <v>0</v>
      </c>
      <c r="I27" s="44">
        <v>0</v>
      </c>
      <c r="J27" s="44">
        <v>0</v>
      </c>
      <c r="M27" s="162"/>
      <c r="N27" s="162"/>
      <c r="O27" s="162"/>
    </row>
    <row r="28" spans="1:15" ht="12.75">
      <c r="A28" s="45"/>
      <c r="B28" s="44"/>
      <c r="C28" s="44"/>
      <c r="D28" s="44"/>
      <c r="E28" s="44"/>
      <c r="F28" s="44"/>
      <c r="G28" s="44"/>
      <c r="H28" s="44"/>
      <c r="I28" s="44"/>
      <c r="J28" s="44"/>
      <c r="M28" s="162"/>
      <c r="N28" s="162"/>
      <c r="O28" s="162"/>
    </row>
    <row r="29" spans="1:15" ht="12.75">
      <c r="A29" s="45" t="s">
        <v>148</v>
      </c>
      <c r="B29" s="44">
        <f t="shared" si="1"/>
        <v>181885149</v>
      </c>
      <c r="C29" s="44">
        <v>9417018</v>
      </c>
      <c r="D29" s="44">
        <v>115702845</v>
      </c>
      <c r="E29" s="44">
        <v>0</v>
      </c>
      <c r="F29" s="44">
        <v>39469884</v>
      </c>
      <c r="G29" s="44">
        <f>SUM(H29:J29)</f>
        <v>17295402</v>
      </c>
      <c r="H29" s="44">
        <v>0</v>
      </c>
      <c r="I29" s="44">
        <v>17277357</v>
      </c>
      <c r="J29" s="44">
        <v>18045</v>
      </c>
      <c r="M29" s="162"/>
      <c r="N29" s="162"/>
      <c r="O29" s="162"/>
    </row>
    <row r="30" spans="1:15" ht="12.75">
      <c r="A30" s="45" t="s">
        <v>29</v>
      </c>
      <c r="B30" s="44">
        <f t="shared" si="1"/>
        <v>151985559</v>
      </c>
      <c r="C30" s="44">
        <v>0</v>
      </c>
      <c r="D30" s="44">
        <v>119454204.09</v>
      </c>
      <c r="E30" s="44">
        <v>0</v>
      </c>
      <c r="F30" s="44">
        <v>7311226.28</v>
      </c>
      <c r="G30" s="44">
        <f>SUM(H30:J30)</f>
        <v>25220128.630000003</v>
      </c>
      <c r="H30" s="44">
        <v>0</v>
      </c>
      <c r="I30" s="44">
        <v>25219049.85</v>
      </c>
      <c r="J30" s="44">
        <v>1078.78</v>
      </c>
      <c r="M30" s="162"/>
      <c r="N30" s="162"/>
      <c r="O30" s="162"/>
    </row>
    <row r="31" spans="1:15" ht="12.75">
      <c r="A31" s="45" t="s">
        <v>30</v>
      </c>
      <c r="B31" s="44">
        <f t="shared" si="1"/>
        <v>15039953.569999998</v>
      </c>
      <c r="C31" s="44">
        <v>0</v>
      </c>
      <c r="D31" s="44">
        <v>14247124.91</v>
      </c>
      <c r="E31" s="44">
        <v>27439.35</v>
      </c>
      <c r="F31" s="44">
        <v>372332.36</v>
      </c>
      <c r="G31" s="44">
        <f>SUM(H31:J31)</f>
        <v>393056.95</v>
      </c>
      <c r="H31" s="44">
        <v>0</v>
      </c>
      <c r="I31" s="44">
        <v>393056.95</v>
      </c>
      <c r="J31" s="44">
        <v>0</v>
      </c>
      <c r="M31" s="162"/>
      <c r="N31" s="162"/>
      <c r="O31" s="162"/>
    </row>
    <row r="32" spans="1:15" ht="12.75">
      <c r="A32" s="45" t="s">
        <v>31</v>
      </c>
      <c r="B32" s="44">
        <f t="shared" si="1"/>
        <v>10097801.18</v>
      </c>
      <c r="C32" s="44">
        <v>0</v>
      </c>
      <c r="D32" s="44">
        <v>0</v>
      </c>
      <c r="E32" s="44">
        <v>33989.65</v>
      </c>
      <c r="F32" s="44">
        <v>0</v>
      </c>
      <c r="G32" s="44">
        <f>SUM(H32:J32)</f>
        <v>10063811.53</v>
      </c>
      <c r="H32" s="44">
        <v>41977.64</v>
      </c>
      <c r="I32" s="44">
        <v>656095.95</v>
      </c>
      <c r="J32" s="44">
        <v>9365737.94</v>
      </c>
      <c r="M32" s="162"/>
      <c r="N32" s="162"/>
      <c r="O32" s="162"/>
    </row>
    <row r="33" spans="1:15" ht="12.75">
      <c r="A33" s="45" t="s">
        <v>32</v>
      </c>
      <c r="B33" s="44">
        <f t="shared" si="1"/>
        <v>8306163.02</v>
      </c>
      <c r="C33" s="44">
        <v>0</v>
      </c>
      <c r="D33" s="44">
        <v>0</v>
      </c>
      <c r="E33" s="44">
        <v>0</v>
      </c>
      <c r="F33" s="44">
        <v>0</v>
      </c>
      <c r="G33" s="44">
        <f>SUM(H33:J33)</f>
        <v>8306163.02</v>
      </c>
      <c r="H33" s="44">
        <v>0</v>
      </c>
      <c r="I33" s="44">
        <v>8306163.02</v>
      </c>
      <c r="J33" s="44">
        <v>0</v>
      </c>
      <c r="M33" s="162"/>
      <c r="N33" s="162"/>
      <c r="O33" s="162"/>
    </row>
    <row r="34" spans="1:15" ht="12.75">
      <c r="A34" s="45"/>
      <c r="B34" s="44"/>
      <c r="C34" s="44"/>
      <c r="D34" s="44"/>
      <c r="E34" s="44"/>
      <c r="F34" s="44"/>
      <c r="G34" s="44"/>
      <c r="H34" s="44"/>
      <c r="I34" s="44"/>
      <c r="J34" s="44"/>
      <c r="M34" s="162"/>
      <c r="N34" s="162"/>
      <c r="O34" s="162"/>
    </row>
    <row r="35" spans="1:15" ht="12.75">
      <c r="A35" s="45" t="s">
        <v>33</v>
      </c>
      <c r="B35" s="44">
        <f t="shared" si="1"/>
        <v>728514.34</v>
      </c>
      <c r="C35" s="44">
        <v>0</v>
      </c>
      <c r="D35" s="44">
        <v>690222.34</v>
      </c>
      <c r="E35" s="44">
        <v>0</v>
      </c>
      <c r="F35" s="44">
        <v>0</v>
      </c>
      <c r="G35" s="44">
        <f>SUM(H35:J35)</f>
        <v>38292</v>
      </c>
      <c r="H35" s="44">
        <v>0</v>
      </c>
      <c r="I35" s="44">
        <v>38292</v>
      </c>
      <c r="J35" s="44">
        <v>0</v>
      </c>
      <c r="M35" s="162"/>
      <c r="N35" s="162"/>
      <c r="O35" s="162"/>
    </row>
    <row r="36" spans="1:15" ht="12.75">
      <c r="A36" s="45" t="s">
        <v>34</v>
      </c>
      <c r="B36" s="44">
        <f t="shared" si="1"/>
        <v>26599062.59</v>
      </c>
      <c r="C36" s="44">
        <v>0</v>
      </c>
      <c r="D36" s="44">
        <v>25207052.13</v>
      </c>
      <c r="E36" s="44">
        <v>974272.73</v>
      </c>
      <c r="F36" s="44">
        <v>0</v>
      </c>
      <c r="G36" s="44">
        <f>SUM(H36:J36)</f>
        <v>417737.73</v>
      </c>
      <c r="H36" s="44">
        <v>0</v>
      </c>
      <c r="I36" s="44">
        <v>417737.73</v>
      </c>
      <c r="J36" s="44">
        <v>0</v>
      </c>
      <c r="M36" s="162"/>
      <c r="N36" s="162"/>
      <c r="O36" s="162"/>
    </row>
    <row r="37" spans="1:15" ht="12.75">
      <c r="A37" s="45" t="s">
        <v>35</v>
      </c>
      <c r="B37" s="44">
        <f t="shared" si="1"/>
        <v>8245353.92</v>
      </c>
      <c r="C37" s="44">
        <v>0</v>
      </c>
      <c r="D37" s="44">
        <v>306281.99</v>
      </c>
      <c r="E37" s="44">
        <v>149178.96</v>
      </c>
      <c r="F37" s="44">
        <v>1264218.16</v>
      </c>
      <c r="G37" s="44">
        <f>SUM(H37:J37)</f>
        <v>6525674.8100000005</v>
      </c>
      <c r="H37" s="44">
        <v>0</v>
      </c>
      <c r="I37" s="44">
        <v>6525674.8100000005</v>
      </c>
      <c r="J37" s="44">
        <v>0</v>
      </c>
      <c r="M37" s="162"/>
      <c r="N37" s="162"/>
      <c r="O37" s="162"/>
    </row>
    <row r="38" spans="1:15" ht="12.75">
      <c r="A38" s="46" t="s">
        <v>36</v>
      </c>
      <c r="B38" s="47">
        <f t="shared" si="1"/>
        <v>8575516.02</v>
      </c>
      <c r="C38" s="47">
        <v>53079.12</v>
      </c>
      <c r="D38" s="47">
        <v>876368.64</v>
      </c>
      <c r="E38" s="47">
        <v>0</v>
      </c>
      <c r="F38" s="47">
        <v>5169.05</v>
      </c>
      <c r="G38" s="47">
        <f>SUM(H38:J38)</f>
        <v>7640899.21</v>
      </c>
      <c r="H38" s="47">
        <v>0</v>
      </c>
      <c r="I38" s="47">
        <v>7640899.21</v>
      </c>
      <c r="J38" s="47">
        <v>0</v>
      </c>
      <c r="M38" s="162"/>
      <c r="N38" s="162"/>
      <c r="O38" s="162"/>
    </row>
  </sheetData>
  <sheetProtection password="CAF5" sheet="1" objects="1" scenarios="1"/>
  <mergeCells count="6">
    <mergeCell ref="G5:J5"/>
    <mergeCell ref="A3:J3"/>
    <mergeCell ref="A1:J1"/>
    <mergeCell ref="I6:I8"/>
    <mergeCell ref="H6:H8"/>
    <mergeCell ref="J6:J8"/>
  </mergeCells>
  <printOptions horizontalCentered="1"/>
  <pageMargins left="0.71" right="0.66" top="0.87" bottom="0.82" header="0.67" footer="0.5"/>
  <pageSetup fitToHeight="1" fitToWidth="1" horizontalDpi="600" verticalDpi="600" orientation="landscape" scale="82" r:id="rId1"/>
  <headerFooter scaleWithDoc="0" alignWithMargins="0">
    <oddFooter>&amp;L&amp;"Arial,Italic"MSDE-LFRO  11 / 2012&amp;"Lucida Sans,Regular"&amp;9
&amp;C&amp;"Arial,Regular"- 18 -&amp;R&amp;"Arial,Italic"Selected Financial Data - Part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421875" style="192" customWidth="1"/>
    <col min="2" max="2" width="13.7109375" style="192" customWidth="1"/>
    <col min="3" max="3" width="13.421875" style="192" bestFit="1" customWidth="1"/>
    <col min="4" max="4" width="3.28125" style="192" customWidth="1"/>
    <col min="5" max="5" width="14.421875" style="192" customWidth="1"/>
    <col min="6" max="7" width="13.57421875" style="192" customWidth="1"/>
    <col min="8" max="8" width="12.28125" style="192" customWidth="1"/>
    <col min="9" max="9" width="4.57421875" style="192" customWidth="1"/>
    <col min="10" max="10" width="14.00390625" style="192" bestFit="1" customWidth="1"/>
    <col min="11" max="11" width="13.421875" style="192" customWidth="1"/>
    <col min="12" max="12" width="10.28125" style="192" customWidth="1"/>
    <col min="13" max="13" width="13.140625" style="192" bestFit="1" customWidth="1"/>
    <col min="14" max="14" width="2.140625" style="192" customWidth="1"/>
    <col min="15" max="15" width="9.140625" style="162" customWidth="1"/>
    <col min="16" max="16" width="13.57421875" style="162" customWidth="1"/>
    <col min="17" max="17" width="11.00390625" style="7" bestFit="1" customWidth="1"/>
    <col min="18" max="16384" width="9.140625" style="7" customWidth="1"/>
  </cols>
  <sheetData>
    <row r="1" spans="1:14" ht="12.75">
      <c r="A1" s="279" t="s">
        <v>145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18"/>
    </row>
    <row r="2" spans="1:14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6" s="6" customFormat="1" ht="12.75">
      <c r="A3" s="292" t="s">
        <v>289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19"/>
      <c r="O3" s="184"/>
      <c r="P3" s="184"/>
    </row>
    <row r="4" spans="1:14" ht="13.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0"/>
    </row>
    <row r="5" spans="1:14" ht="13.5" thickTop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18"/>
    </row>
    <row r="6" spans="1:14" ht="12.75">
      <c r="A6" s="21" t="s">
        <v>37</v>
      </c>
      <c r="B6" s="230" t="s">
        <v>11</v>
      </c>
      <c r="C6" s="230"/>
      <c r="D6" s="230"/>
      <c r="E6" s="283" t="s">
        <v>99</v>
      </c>
      <c r="F6" s="283"/>
      <c r="G6" s="283"/>
      <c r="H6" s="283"/>
      <c r="I6" s="230"/>
      <c r="J6" s="283" t="s">
        <v>104</v>
      </c>
      <c r="K6" s="283"/>
      <c r="L6" s="283"/>
      <c r="M6" s="283"/>
      <c r="N6" s="283"/>
    </row>
    <row r="7" spans="1:14" ht="12.75">
      <c r="A7" s="21" t="s">
        <v>38</v>
      </c>
      <c r="B7" s="230" t="s">
        <v>97</v>
      </c>
      <c r="C7" s="76" t="s">
        <v>54</v>
      </c>
      <c r="D7" s="76"/>
      <c r="E7" s="230" t="s">
        <v>11</v>
      </c>
      <c r="F7" s="230" t="s">
        <v>100</v>
      </c>
      <c r="G7" s="230" t="s">
        <v>213</v>
      </c>
      <c r="H7" s="230" t="s">
        <v>103</v>
      </c>
      <c r="I7" s="230"/>
      <c r="J7" s="230" t="s">
        <v>11</v>
      </c>
      <c r="K7" s="230" t="s">
        <v>100</v>
      </c>
      <c r="L7" s="230" t="s">
        <v>213</v>
      </c>
      <c r="M7" s="292" t="s">
        <v>103</v>
      </c>
      <c r="N7" s="292"/>
    </row>
    <row r="8" spans="1:14" ht="13.5" thickBot="1">
      <c r="A8" s="24" t="s">
        <v>39</v>
      </c>
      <c r="B8" s="229" t="s">
        <v>98</v>
      </c>
      <c r="C8" s="77" t="s">
        <v>8</v>
      </c>
      <c r="D8" s="77"/>
      <c r="E8" s="229" t="s">
        <v>99</v>
      </c>
      <c r="F8" s="229" t="s">
        <v>101</v>
      </c>
      <c r="G8" s="229" t="s">
        <v>214</v>
      </c>
      <c r="H8" s="229" t="s">
        <v>102</v>
      </c>
      <c r="I8" s="229"/>
      <c r="J8" s="229" t="s">
        <v>104</v>
      </c>
      <c r="K8" s="229" t="s">
        <v>101</v>
      </c>
      <c r="L8" s="229" t="s">
        <v>214</v>
      </c>
      <c r="M8" s="291" t="s">
        <v>102</v>
      </c>
      <c r="N8" s="291"/>
    </row>
    <row r="9" spans="1:16" s="5" customFormat="1" ht="12.75">
      <c r="A9" s="30" t="s">
        <v>13</v>
      </c>
      <c r="B9" s="31">
        <f>SUM(B11:B38)</f>
        <v>539761589.56</v>
      </c>
      <c r="C9" s="31">
        <f>SUM(C11:C38)</f>
        <v>109388432</v>
      </c>
      <c r="D9" s="31"/>
      <c r="E9" s="31">
        <f>SUM(E11:E38)</f>
        <v>262344356.93</v>
      </c>
      <c r="F9" s="31">
        <f>SUM(F12:F38)</f>
        <v>260990458.93</v>
      </c>
      <c r="G9" s="31">
        <f>SUM(G12:G38)</f>
        <v>0</v>
      </c>
      <c r="H9" s="31">
        <f>SUM(H11:H38)</f>
        <v>0</v>
      </c>
      <c r="I9" s="31"/>
      <c r="J9" s="31">
        <f>SUM(J11:J38)</f>
        <v>168028800.63</v>
      </c>
      <c r="K9" s="31">
        <f>SUM(K11:K38)</f>
        <v>168028800.63</v>
      </c>
      <c r="L9" s="31">
        <f>SUM(L11:L38)</f>
        <v>0</v>
      </c>
      <c r="M9" s="137">
        <f>SUM(M11:M38)</f>
        <v>0</v>
      </c>
      <c r="N9" s="31"/>
      <c r="O9" s="185"/>
      <c r="P9" s="18"/>
    </row>
    <row r="10" spans="1:14" ht="12.75">
      <c r="A10" s="2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5" ht="12.75">
      <c r="A11" s="51" t="s">
        <v>14</v>
      </c>
      <c r="B11" s="44">
        <f>+C11+F11+J11</f>
        <v>1867816</v>
      </c>
      <c r="C11" s="44">
        <v>0</v>
      </c>
      <c r="D11" s="44"/>
      <c r="E11" s="44">
        <f>F11+G11+H11</f>
        <v>1353898</v>
      </c>
      <c r="F11" s="44">
        <v>1353898</v>
      </c>
      <c r="G11" s="44">
        <v>0</v>
      </c>
      <c r="H11" s="44">
        <v>0</v>
      </c>
      <c r="I11" s="44"/>
      <c r="J11" s="44">
        <f>+K11+M11+R11</f>
        <v>513918</v>
      </c>
      <c r="K11" s="44">
        <v>513918</v>
      </c>
      <c r="L11" s="44">
        <f>+M11+O11+T11</f>
        <v>0</v>
      </c>
      <c r="M11" s="44">
        <f>+N11+P11+U11</f>
        <v>0</v>
      </c>
      <c r="N11" s="44">
        <f>+O11+Q11+V11</f>
        <v>0</v>
      </c>
      <c r="O11" s="163"/>
    </row>
    <row r="12" spans="1:14" ht="14.25">
      <c r="A12" s="21" t="s">
        <v>15</v>
      </c>
      <c r="B12" s="44">
        <f>+C12+F12+J12</f>
        <v>40931728</v>
      </c>
      <c r="C12" s="44">
        <v>0</v>
      </c>
      <c r="D12" s="44"/>
      <c r="E12" s="44">
        <f>F12+G12+H12</f>
        <v>23777497</v>
      </c>
      <c r="F12" s="81">
        <v>23777497</v>
      </c>
      <c r="G12" s="204">
        <v>0</v>
      </c>
      <c r="H12" s="204">
        <v>0</v>
      </c>
      <c r="I12" s="44"/>
      <c r="J12" s="44">
        <f>SUM(K12:M12)</f>
        <v>17154231</v>
      </c>
      <c r="K12" s="218">
        <v>17154231</v>
      </c>
      <c r="L12" s="44">
        <v>0</v>
      </c>
      <c r="M12" s="44">
        <v>0</v>
      </c>
      <c r="N12" s="18"/>
    </row>
    <row r="13" spans="1:14" ht="12.75">
      <c r="A13" s="19" t="s">
        <v>16</v>
      </c>
      <c r="B13" s="44">
        <f aca="true" t="shared" si="0" ref="B13:B38">+C13+E13+J13</f>
        <v>8101625.01</v>
      </c>
      <c r="C13" s="34">
        <v>0</v>
      </c>
      <c r="D13" s="44"/>
      <c r="E13" s="44">
        <f>F13+G13+H13</f>
        <v>5350000</v>
      </c>
      <c r="F13" s="52">
        <v>5350000</v>
      </c>
      <c r="G13" s="52">
        <v>0</v>
      </c>
      <c r="H13" s="52">
        <v>0</v>
      </c>
      <c r="I13" s="44"/>
      <c r="J13" s="44">
        <f>SUM(K13:M13)</f>
        <v>2751625.01</v>
      </c>
      <c r="K13" s="52">
        <v>2751625.01</v>
      </c>
      <c r="L13" s="52">
        <v>0</v>
      </c>
      <c r="M13" s="52">
        <v>0</v>
      </c>
      <c r="N13" s="18"/>
    </row>
    <row r="14" spans="1:14" ht="12.75">
      <c r="A14" s="19" t="s">
        <v>17</v>
      </c>
      <c r="B14" s="44">
        <f t="shared" si="0"/>
        <v>31428019</v>
      </c>
      <c r="C14" s="81">
        <v>0</v>
      </c>
      <c r="D14" s="44"/>
      <c r="E14" s="44">
        <f>F14+G14+H14</f>
        <v>18327000</v>
      </c>
      <c r="F14" s="81">
        <v>18327000</v>
      </c>
      <c r="G14" s="44">
        <v>0</v>
      </c>
      <c r="H14" s="44">
        <v>0</v>
      </c>
      <c r="I14" s="44"/>
      <c r="J14" s="44">
        <f>SUM(K14:M14)</f>
        <v>13101019</v>
      </c>
      <c r="K14" s="81">
        <v>13101019</v>
      </c>
      <c r="L14" s="44">
        <v>0</v>
      </c>
      <c r="M14" s="44">
        <v>0</v>
      </c>
      <c r="N14" s="18"/>
    </row>
    <row r="15" spans="1:14" ht="12.75">
      <c r="A15" s="19" t="s">
        <v>18</v>
      </c>
      <c r="B15" s="44">
        <f t="shared" si="0"/>
        <v>5953977</v>
      </c>
      <c r="C15" s="44">
        <v>0</v>
      </c>
      <c r="D15" s="44"/>
      <c r="E15" s="44">
        <f>F15+G15+H15</f>
        <v>4318231</v>
      </c>
      <c r="F15" s="44">
        <v>4318231</v>
      </c>
      <c r="G15" s="44">
        <v>0</v>
      </c>
      <c r="H15" s="44">
        <v>0</v>
      </c>
      <c r="I15" s="44"/>
      <c r="J15" s="44">
        <f>SUM(K15:M15)</f>
        <v>1635746</v>
      </c>
      <c r="K15" s="44">
        <v>1635746</v>
      </c>
      <c r="L15" s="44">
        <v>0</v>
      </c>
      <c r="M15" s="44">
        <v>0</v>
      </c>
      <c r="N15" s="18"/>
    </row>
    <row r="16" spans="1:14" ht="12.75">
      <c r="A16" s="1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18"/>
    </row>
    <row r="17" spans="1:14" ht="12.75">
      <c r="A17" s="19" t="s">
        <v>19</v>
      </c>
      <c r="B17" s="44">
        <f>+C17+E17+K17</f>
        <v>1927254.8900000001</v>
      </c>
      <c r="C17" s="44">
        <v>0</v>
      </c>
      <c r="D17" s="44"/>
      <c r="E17" s="44">
        <f>+F17+H17+M17</f>
        <v>1137100.5</v>
      </c>
      <c r="F17" s="44">
        <v>1137100.5</v>
      </c>
      <c r="G17" s="44">
        <v>0</v>
      </c>
      <c r="H17" s="44">
        <v>0</v>
      </c>
      <c r="I17" s="44"/>
      <c r="J17" s="44">
        <f>SUM(K17:M17)</f>
        <v>790154.39</v>
      </c>
      <c r="K17" s="44">
        <v>790154.39</v>
      </c>
      <c r="L17" s="44">
        <f>+M17+O17+T17</f>
        <v>0</v>
      </c>
      <c r="M17" s="44">
        <v>0</v>
      </c>
      <c r="N17" s="18"/>
    </row>
    <row r="18" spans="1:14" ht="12.75">
      <c r="A18" s="19" t="s">
        <v>20</v>
      </c>
      <c r="B18" s="44">
        <f t="shared" si="0"/>
        <v>11686345.49</v>
      </c>
      <c r="C18" s="44">
        <v>0</v>
      </c>
      <c r="D18" s="44"/>
      <c r="E18" s="44">
        <f>F18+G18+H18</f>
        <v>6808245.62</v>
      </c>
      <c r="F18" s="81">
        <v>6808245.62</v>
      </c>
      <c r="G18" s="44">
        <v>0</v>
      </c>
      <c r="H18" s="44">
        <v>0</v>
      </c>
      <c r="I18" s="44"/>
      <c r="J18" s="44">
        <f>SUM(K18:M18)</f>
        <v>4878099.87</v>
      </c>
      <c r="K18" s="81">
        <v>4878099.87</v>
      </c>
      <c r="L18" s="44">
        <v>0</v>
      </c>
      <c r="M18" s="44">
        <v>0</v>
      </c>
      <c r="N18" s="18"/>
    </row>
    <row r="19" spans="1:14" ht="12.75">
      <c r="A19" s="19" t="s">
        <v>21</v>
      </c>
      <c r="B19" s="44">
        <f t="shared" si="0"/>
        <v>9043193</v>
      </c>
      <c r="C19" s="44">
        <v>0</v>
      </c>
      <c r="D19" s="44"/>
      <c r="E19" s="44">
        <f>F19+G19+H19</f>
        <v>3359106</v>
      </c>
      <c r="F19" s="44">
        <v>3359106</v>
      </c>
      <c r="G19" s="44">
        <v>0</v>
      </c>
      <c r="H19" s="44">
        <v>0</v>
      </c>
      <c r="I19" s="44"/>
      <c r="J19" s="44">
        <f>SUM(K19:M19)</f>
        <v>5684087</v>
      </c>
      <c r="K19" s="81">
        <v>5684087</v>
      </c>
      <c r="L19" s="52">
        <v>0</v>
      </c>
      <c r="M19" s="44">
        <v>0</v>
      </c>
      <c r="N19" s="18"/>
    </row>
    <row r="20" spans="1:14" ht="12.75">
      <c r="A20" s="19" t="s">
        <v>22</v>
      </c>
      <c r="B20" s="44">
        <f t="shared" si="0"/>
        <v>14740105</v>
      </c>
      <c r="C20" s="44">
        <v>0</v>
      </c>
      <c r="D20" s="44"/>
      <c r="E20" s="44">
        <f>F20+G20+H20</f>
        <v>11620479</v>
      </c>
      <c r="F20" s="44">
        <v>11620479</v>
      </c>
      <c r="G20" s="44">
        <v>0</v>
      </c>
      <c r="H20" s="44">
        <v>0</v>
      </c>
      <c r="I20" s="44"/>
      <c r="J20" s="44">
        <f>SUM(K20:M20)</f>
        <v>3119626</v>
      </c>
      <c r="K20" s="44">
        <v>3119626</v>
      </c>
      <c r="L20" s="44">
        <v>0</v>
      </c>
      <c r="M20" s="44">
        <v>0</v>
      </c>
      <c r="N20" s="18"/>
    </row>
    <row r="21" spans="1:14" ht="12.75">
      <c r="A21" s="19" t="s">
        <v>23</v>
      </c>
      <c r="B21" s="44">
        <f t="shared" si="0"/>
        <v>2348890</v>
      </c>
      <c r="C21" s="44">
        <v>0</v>
      </c>
      <c r="D21" s="44"/>
      <c r="E21" s="44">
        <f>F21+G21+H21</f>
        <v>1525000</v>
      </c>
      <c r="F21" s="44">
        <v>1525000</v>
      </c>
      <c r="G21" s="44">
        <v>0</v>
      </c>
      <c r="H21" s="44">
        <v>0</v>
      </c>
      <c r="I21" s="44"/>
      <c r="J21" s="44">
        <f>SUM(K21:M21)</f>
        <v>823890</v>
      </c>
      <c r="K21" s="44">
        <v>823890</v>
      </c>
      <c r="L21" s="44">
        <v>0</v>
      </c>
      <c r="M21" s="44">
        <v>0</v>
      </c>
      <c r="N21" s="18"/>
    </row>
    <row r="22" spans="1:14" ht="12.75">
      <c r="A22" s="1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18"/>
    </row>
    <row r="23" spans="1:16" ht="12.75">
      <c r="A23" s="19" t="s">
        <v>24</v>
      </c>
      <c r="B23" s="44">
        <f t="shared" si="0"/>
        <v>29263740</v>
      </c>
      <c r="C23" s="44">
        <v>0</v>
      </c>
      <c r="D23" s="44"/>
      <c r="E23" s="44">
        <f>F23+G23+H23</f>
        <v>17076300</v>
      </c>
      <c r="F23" s="81">
        <v>17076300</v>
      </c>
      <c r="G23" s="44">
        <v>0</v>
      </c>
      <c r="H23" s="44">
        <v>0</v>
      </c>
      <c r="I23" s="44"/>
      <c r="J23" s="44">
        <f>SUM(K23:M23)</f>
        <v>12187440</v>
      </c>
      <c r="K23" s="44">
        <v>12187440</v>
      </c>
      <c r="L23" s="44">
        <f>+M23+O23+T23</f>
        <v>0</v>
      </c>
      <c r="M23" s="44">
        <v>0</v>
      </c>
      <c r="N23" s="18"/>
      <c r="P23" s="44"/>
    </row>
    <row r="24" spans="1:14" ht="12.75">
      <c r="A24" s="19" t="s">
        <v>215</v>
      </c>
      <c r="B24" s="44">
        <f t="shared" si="0"/>
        <v>1104391.89</v>
      </c>
      <c r="C24" s="44">
        <v>0</v>
      </c>
      <c r="D24" s="44"/>
      <c r="E24" s="44">
        <f>F24+G24+H24</f>
        <v>1071875</v>
      </c>
      <c r="F24" s="44">
        <v>1071875</v>
      </c>
      <c r="G24" s="44">
        <v>0</v>
      </c>
      <c r="H24" s="204">
        <v>0</v>
      </c>
      <c r="I24" s="44"/>
      <c r="J24" s="44">
        <f>SUM(K24:M24)</f>
        <v>32516.89</v>
      </c>
      <c r="K24" s="81">
        <v>32516.89</v>
      </c>
      <c r="L24" s="44">
        <v>0</v>
      </c>
      <c r="M24" s="243">
        <v>0</v>
      </c>
      <c r="N24" s="18"/>
    </row>
    <row r="25" spans="1:14" ht="12.75">
      <c r="A25" s="19" t="s">
        <v>26</v>
      </c>
      <c r="B25" s="44">
        <f t="shared" si="0"/>
        <v>22576521.28</v>
      </c>
      <c r="C25" s="44">
        <v>0</v>
      </c>
      <c r="D25" s="44"/>
      <c r="E25" s="44">
        <f>F25+G25+H25</f>
        <v>11186593.81</v>
      </c>
      <c r="F25" s="44">
        <v>11186593.81</v>
      </c>
      <c r="G25" s="44">
        <v>0</v>
      </c>
      <c r="H25" s="44">
        <v>0</v>
      </c>
      <c r="I25" s="44"/>
      <c r="J25" s="44">
        <f>SUM(K25:M25)</f>
        <v>11389927.47</v>
      </c>
      <c r="K25" s="44">
        <v>11389927.47</v>
      </c>
      <c r="L25" s="52">
        <v>0</v>
      </c>
      <c r="M25" s="44">
        <v>0</v>
      </c>
      <c r="N25" s="18"/>
    </row>
    <row r="26" spans="1:14" ht="12.75">
      <c r="A26" s="19" t="s">
        <v>27</v>
      </c>
      <c r="B26" s="44">
        <f t="shared" si="0"/>
        <v>39116560</v>
      </c>
      <c r="C26" s="44">
        <v>0</v>
      </c>
      <c r="D26" s="44"/>
      <c r="E26" s="44">
        <f>F26+G26+H26</f>
        <v>24490181</v>
      </c>
      <c r="F26" s="81">
        <v>24490181</v>
      </c>
      <c r="G26" s="44">
        <v>0</v>
      </c>
      <c r="H26" s="44">
        <v>0</v>
      </c>
      <c r="I26" s="44"/>
      <c r="J26" s="44">
        <f>SUM(K26:M26)</f>
        <v>14626379</v>
      </c>
      <c r="K26" s="44">
        <v>14626379</v>
      </c>
      <c r="L26" s="44">
        <v>0</v>
      </c>
      <c r="M26" s="44">
        <v>0</v>
      </c>
      <c r="N26" s="18"/>
    </row>
    <row r="27" spans="1:14" ht="12.75">
      <c r="A27" s="19" t="s">
        <v>28</v>
      </c>
      <c r="B27" s="44">
        <f t="shared" si="0"/>
        <v>0</v>
      </c>
      <c r="C27" s="44">
        <v>0</v>
      </c>
      <c r="D27" s="44"/>
      <c r="E27" s="44">
        <f>F27+G27+H27</f>
        <v>0</v>
      </c>
      <c r="F27" s="44">
        <v>0</v>
      </c>
      <c r="G27" s="44">
        <v>0</v>
      </c>
      <c r="H27" s="44">
        <v>0</v>
      </c>
      <c r="I27" s="44"/>
      <c r="J27" s="44">
        <f>SUM(K27:M27)</f>
        <v>0</v>
      </c>
      <c r="K27" s="81">
        <v>0</v>
      </c>
      <c r="L27" s="44">
        <v>0</v>
      </c>
      <c r="M27" s="44">
        <v>0</v>
      </c>
      <c r="N27" s="18"/>
    </row>
    <row r="28" spans="1:14" ht="12.75">
      <c r="A28" s="19"/>
      <c r="B28" s="44"/>
      <c r="C28" s="44"/>
      <c r="D28" s="44"/>
      <c r="E28" s="44"/>
      <c r="F28" s="44"/>
      <c r="G28" s="44"/>
      <c r="H28" s="44"/>
      <c r="I28" s="44"/>
      <c r="J28" s="44"/>
      <c r="K28" s="189"/>
      <c r="M28" s="44"/>
      <c r="N28" s="18"/>
    </row>
    <row r="29" spans="1:16" ht="12.75">
      <c r="A29" s="33" t="s">
        <v>148</v>
      </c>
      <c r="B29" s="44">
        <f t="shared" si="0"/>
        <v>220891248</v>
      </c>
      <c r="C29" s="219">
        <v>109388432</v>
      </c>
      <c r="D29" s="44"/>
      <c r="E29" s="44">
        <f>F29+G29+H29</f>
        <v>68853524</v>
      </c>
      <c r="F29" s="81">
        <v>68853524</v>
      </c>
      <c r="G29" s="44">
        <v>0</v>
      </c>
      <c r="H29" s="44">
        <v>0</v>
      </c>
      <c r="I29" s="44"/>
      <c r="J29" s="44">
        <f>SUM(K29:M29)</f>
        <v>42649292</v>
      </c>
      <c r="K29" s="44">
        <v>42649292</v>
      </c>
      <c r="L29" s="44">
        <v>0</v>
      </c>
      <c r="M29" s="44">
        <v>0</v>
      </c>
      <c r="N29" s="18"/>
      <c r="P29" s="44"/>
    </row>
    <row r="30" spans="1:14" ht="12.75">
      <c r="A30" s="19" t="s">
        <v>29</v>
      </c>
      <c r="B30" s="44">
        <f t="shared" si="0"/>
        <v>53899512</v>
      </c>
      <c r="C30" s="44">
        <v>0</v>
      </c>
      <c r="D30" s="44"/>
      <c r="E30" s="44">
        <f>F30+G30+H30</f>
        <v>32378574</v>
      </c>
      <c r="F30" s="81">
        <v>32378574</v>
      </c>
      <c r="G30" s="44">
        <v>0</v>
      </c>
      <c r="H30" s="44">
        <v>0</v>
      </c>
      <c r="I30" s="44"/>
      <c r="J30" s="44">
        <f>SUM(K30:M30)</f>
        <v>21520938</v>
      </c>
      <c r="K30" s="81">
        <v>21520938</v>
      </c>
      <c r="L30" s="44">
        <v>0</v>
      </c>
      <c r="M30" s="44">
        <v>0</v>
      </c>
      <c r="N30" s="18"/>
    </row>
    <row r="31" spans="1:14" ht="12.75">
      <c r="A31" s="19" t="s">
        <v>30</v>
      </c>
      <c r="B31" s="44">
        <f t="shared" si="0"/>
        <v>6711535</v>
      </c>
      <c r="C31" s="44">
        <v>0</v>
      </c>
      <c r="D31" s="44"/>
      <c r="E31" s="44">
        <f>F31+G31+H31</f>
        <v>4307833</v>
      </c>
      <c r="F31" s="44">
        <v>4307833</v>
      </c>
      <c r="G31" s="44">
        <v>0</v>
      </c>
      <c r="H31" s="44">
        <v>0</v>
      </c>
      <c r="I31" s="44"/>
      <c r="J31" s="44">
        <f>SUM(K31:M31)</f>
        <v>2403702</v>
      </c>
      <c r="K31" s="44">
        <v>2403702</v>
      </c>
      <c r="L31" s="44">
        <v>0</v>
      </c>
      <c r="M31" s="44">
        <v>0</v>
      </c>
      <c r="N31" s="18"/>
    </row>
    <row r="32" spans="1:14" ht="12.75">
      <c r="A32" s="19" t="s">
        <v>31</v>
      </c>
      <c r="B32" s="44">
        <f t="shared" si="0"/>
        <v>7301399</v>
      </c>
      <c r="C32" s="44">
        <v>0</v>
      </c>
      <c r="D32" s="44"/>
      <c r="E32" s="44">
        <f>F32+G32+H32</f>
        <v>4922600</v>
      </c>
      <c r="F32" s="44">
        <v>4922600</v>
      </c>
      <c r="G32" s="44">
        <v>0</v>
      </c>
      <c r="H32" s="44">
        <v>0</v>
      </c>
      <c r="I32" s="44"/>
      <c r="J32" s="44">
        <f>SUM(K32:M32)</f>
        <v>2378799</v>
      </c>
      <c r="K32" s="44">
        <v>2378799</v>
      </c>
      <c r="L32" s="44">
        <v>0</v>
      </c>
      <c r="M32" s="44">
        <v>0</v>
      </c>
      <c r="N32" s="18"/>
    </row>
    <row r="33" spans="1:14" ht="12.75">
      <c r="A33" s="19" t="s">
        <v>32</v>
      </c>
      <c r="B33" s="44">
        <f t="shared" si="0"/>
        <v>1232457</v>
      </c>
      <c r="C33" s="44">
        <v>0</v>
      </c>
      <c r="D33" s="44"/>
      <c r="E33" s="44">
        <f>F33+G33+H33</f>
        <v>832593</v>
      </c>
      <c r="F33" s="44">
        <v>832593</v>
      </c>
      <c r="G33" s="44">
        <v>0</v>
      </c>
      <c r="H33" s="44">
        <v>0</v>
      </c>
      <c r="I33" s="44"/>
      <c r="J33" s="44">
        <f>SUM(K33:M33)</f>
        <v>399864</v>
      </c>
      <c r="K33" s="44">
        <v>399864</v>
      </c>
      <c r="L33" s="44">
        <v>0</v>
      </c>
      <c r="M33" s="44">
        <v>0</v>
      </c>
      <c r="N33" s="18"/>
    </row>
    <row r="34" spans="1:14" ht="12.75">
      <c r="A34" s="1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18"/>
    </row>
    <row r="35" spans="1:14" ht="12.75">
      <c r="A35" s="19" t="s">
        <v>33</v>
      </c>
      <c r="B35" s="44">
        <f t="shared" si="0"/>
        <v>3700137</v>
      </c>
      <c r="C35" s="44">
        <v>0</v>
      </c>
      <c r="D35" s="44"/>
      <c r="E35" s="44">
        <f>F35+G35+H35</f>
        <v>2240998</v>
      </c>
      <c r="F35" s="44">
        <v>2240998</v>
      </c>
      <c r="G35" s="44">
        <v>0</v>
      </c>
      <c r="H35" s="44">
        <v>0</v>
      </c>
      <c r="I35" s="44"/>
      <c r="J35" s="44">
        <f>SUM(K35:M35)</f>
        <v>1459139</v>
      </c>
      <c r="K35" s="44">
        <v>1459139</v>
      </c>
      <c r="L35" s="44">
        <v>0</v>
      </c>
      <c r="M35" s="44">
        <v>0</v>
      </c>
      <c r="N35" s="18"/>
    </row>
    <row r="36" spans="1:14" ht="12.75">
      <c r="A36" s="19" t="s">
        <v>34</v>
      </c>
      <c r="B36" s="44">
        <f t="shared" si="0"/>
        <v>5817798</v>
      </c>
      <c r="C36" s="44">
        <v>0</v>
      </c>
      <c r="D36" s="44"/>
      <c r="E36" s="44">
        <f>F36+G36+H36</f>
        <v>3968938</v>
      </c>
      <c r="F36" s="81">
        <v>3968938</v>
      </c>
      <c r="G36" s="44">
        <v>0</v>
      </c>
      <c r="H36" s="44">
        <v>0</v>
      </c>
      <c r="I36" s="44"/>
      <c r="J36" s="44">
        <f>SUM(K36:M36)</f>
        <v>1848860</v>
      </c>
      <c r="K36" s="44">
        <v>1848860</v>
      </c>
      <c r="L36" s="44">
        <v>0</v>
      </c>
      <c r="M36" s="44">
        <v>0</v>
      </c>
      <c r="N36" s="18"/>
    </row>
    <row r="37" spans="1:14" ht="12.75">
      <c r="A37" s="19" t="s">
        <v>35</v>
      </c>
      <c r="B37" s="44">
        <f t="shared" si="0"/>
        <v>10932934</v>
      </c>
      <c r="C37" s="44">
        <v>0</v>
      </c>
      <c r="D37" s="44"/>
      <c r="E37" s="44">
        <f>F37+G37+H37</f>
        <v>7400051</v>
      </c>
      <c r="F37" s="44">
        <v>7400051</v>
      </c>
      <c r="G37" s="44">
        <v>0</v>
      </c>
      <c r="H37" s="44">
        <v>0</v>
      </c>
      <c r="I37" s="44"/>
      <c r="J37" s="44">
        <f>SUM(K37:M37)</f>
        <v>3532883</v>
      </c>
      <c r="K37" s="44">
        <v>3532883</v>
      </c>
      <c r="L37" s="44">
        <v>0</v>
      </c>
      <c r="M37" s="44">
        <v>0</v>
      </c>
      <c r="N37" s="18"/>
    </row>
    <row r="38" spans="1:14" ht="12.75">
      <c r="A38" s="27" t="s">
        <v>36</v>
      </c>
      <c r="B38" s="47">
        <f t="shared" si="0"/>
        <v>9184403</v>
      </c>
      <c r="C38" s="47">
        <v>0</v>
      </c>
      <c r="D38" s="47"/>
      <c r="E38" s="47">
        <f>F38+G38+H38</f>
        <v>6037739</v>
      </c>
      <c r="F38" s="47">
        <v>6037739</v>
      </c>
      <c r="G38" s="47">
        <v>0</v>
      </c>
      <c r="H38" s="47">
        <v>0</v>
      </c>
      <c r="I38" s="47"/>
      <c r="J38" s="47">
        <f>SUM(K38:M38)</f>
        <v>3146664</v>
      </c>
      <c r="K38" s="47">
        <v>3146664</v>
      </c>
      <c r="L38" s="47">
        <v>0</v>
      </c>
      <c r="M38" s="47">
        <v>0</v>
      </c>
      <c r="N38" s="18"/>
    </row>
    <row r="39" spans="1:14" ht="12.7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2.75">
      <c r="A40" s="18"/>
      <c r="B40" s="192" t="s">
        <v>216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ht="12.75">
      <c r="B41" s="18"/>
    </row>
    <row r="44" spans="6:7" ht="12.75">
      <c r="F44" s="186"/>
      <c r="G44" s="244"/>
    </row>
    <row r="45" spans="6:7" ht="12.75">
      <c r="F45" s="186"/>
      <c r="G45" s="244"/>
    </row>
    <row r="46" spans="6:7" ht="12.75">
      <c r="F46" s="52"/>
      <c r="G46" s="244"/>
    </row>
    <row r="47" spans="6:7" ht="12.75">
      <c r="F47" s="186"/>
      <c r="G47" s="244"/>
    </row>
    <row r="48" spans="6:7" ht="12.75">
      <c r="F48" s="52"/>
      <c r="G48" s="244"/>
    </row>
    <row r="49" spans="6:7" ht="12.75">
      <c r="F49" s="52"/>
      <c r="G49" s="191"/>
    </row>
    <row r="50" spans="6:7" ht="12.75">
      <c r="F50" s="52"/>
      <c r="G50" s="244"/>
    </row>
    <row r="51" spans="6:7" ht="12.75">
      <c r="F51" s="186"/>
      <c r="G51" s="244"/>
    </row>
    <row r="52" spans="6:7" ht="12.75">
      <c r="F52" s="186"/>
      <c r="G52" s="244"/>
    </row>
    <row r="53" spans="6:7" ht="12.75">
      <c r="F53" s="52"/>
      <c r="G53" s="244"/>
    </row>
    <row r="54" spans="6:7" ht="12.75">
      <c r="F54" s="52"/>
      <c r="G54" s="244"/>
    </row>
    <row r="55" spans="6:7" ht="12.75">
      <c r="F55" s="52"/>
      <c r="G55" s="191"/>
    </row>
    <row r="56" spans="6:7" ht="12.75">
      <c r="F56" s="186"/>
      <c r="G56" s="244"/>
    </row>
    <row r="57" spans="6:7" ht="12.75">
      <c r="F57" s="52"/>
      <c r="G57" s="244"/>
    </row>
    <row r="58" spans="6:7" ht="12.75">
      <c r="F58" s="52"/>
      <c r="G58" s="244"/>
    </row>
    <row r="59" spans="6:7" ht="12.75">
      <c r="F59" s="186"/>
      <c r="G59" s="244"/>
    </row>
    <row r="60" spans="6:7" ht="12.75">
      <c r="F60" s="52"/>
      <c r="G60" s="244"/>
    </row>
    <row r="61" spans="6:7" ht="12.75">
      <c r="F61" s="52"/>
      <c r="G61" s="191"/>
    </row>
    <row r="62" spans="6:7" ht="12.75">
      <c r="F62" s="186"/>
      <c r="G62" s="244"/>
    </row>
    <row r="63" spans="6:7" ht="12.75">
      <c r="F63" s="186"/>
      <c r="G63" s="244"/>
    </row>
    <row r="64" spans="6:7" ht="12.75">
      <c r="F64" s="52"/>
      <c r="G64" s="244"/>
    </row>
    <row r="65" spans="6:7" ht="12.75">
      <c r="F65" s="52"/>
      <c r="G65" s="244"/>
    </row>
    <row r="66" spans="6:7" ht="12.75">
      <c r="F66" s="52"/>
      <c r="G66" s="244"/>
    </row>
    <row r="67" spans="6:7" ht="12.75">
      <c r="F67" s="52"/>
      <c r="G67" s="191"/>
    </row>
    <row r="68" spans="6:7" ht="12.75">
      <c r="F68" s="52"/>
      <c r="G68" s="244"/>
    </row>
    <row r="69" spans="6:7" ht="12.75">
      <c r="F69" s="186"/>
      <c r="G69" s="244"/>
    </row>
    <row r="70" spans="6:7" ht="12.75">
      <c r="F70" s="52"/>
      <c r="G70" s="244"/>
    </row>
    <row r="71" spans="6:7" ht="12.75">
      <c r="F71" s="52"/>
      <c r="G71" s="244"/>
    </row>
    <row r="72" spans="6:7" ht="12.75">
      <c r="F72" s="191"/>
      <c r="G72" s="191"/>
    </row>
    <row r="73" spans="6:7" ht="12.75">
      <c r="F73" s="191"/>
      <c r="G73" s="244"/>
    </row>
    <row r="74" spans="6:7" ht="12.75">
      <c r="F74" s="191"/>
      <c r="G74" s="191"/>
    </row>
    <row r="75" spans="6:7" ht="12.75">
      <c r="F75" s="191"/>
      <c r="G75" s="191"/>
    </row>
    <row r="76" spans="6:7" ht="12.75">
      <c r="F76" s="191"/>
      <c r="G76" s="191"/>
    </row>
    <row r="77" spans="6:7" ht="12.75">
      <c r="F77" s="191"/>
      <c r="G77" s="191"/>
    </row>
    <row r="78" spans="6:7" ht="12.75">
      <c r="F78" s="191"/>
      <c r="G78" s="191"/>
    </row>
  </sheetData>
  <sheetProtection password="CAF5" sheet="1" objects="1" scenarios="1"/>
  <mergeCells count="6">
    <mergeCell ref="A3:M3"/>
    <mergeCell ref="A1:M1"/>
    <mergeCell ref="M7:N7"/>
    <mergeCell ref="M8:N8"/>
    <mergeCell ref="J6:N6"/>
    <mergeCell ref="E6:H6"/>
  </mergeCells>
  <printOptions horizontalCentered="1"/>
  <pageMargins left="0.7" right="0.72" top="0.87" bottom="0.82" header="0.67" footer="0.5"/>
  <pageSetup fitToHeight="1" fitToWidth="1" horizontalDpi="600" verticalDpi="600" orientation="landscape" scale="79" r:id="rId1"/>
  <headerFooter scaleWithDoc="0" alignWithMargins="0">
    <oddFooter>&amp;L&amp;"Arial,Italic"MSDE-LFRO 11 / 2012&amp;"Lucida Sans,Regular"&amp;9
&amp;C&amp;"Arial,Regular"- 19 -&amp;"MS Sans Serif,Regular"
&amp;R&amp;"Arial,Italic"Selected Financial Data - Part 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6.28125" style="0" customWidth="1"/>
    <col min="2" max="2" width="18.140625" style="75" customWidth="1"/>
    <col min="3" max="3" width="3.28125" style="0" customWidth="1"/>
    <col min="4" max="4" width="15.421875" style="0" customWidth="1"/>
    <col min="5" max="5" width="3.28125" style="0" customWidth="1"/>
    <col min="6" max="6" width="16.00390625" style="0" bestFit="1" customWidth="1"/>
    <col min="7" max="7" width="3.140625" style="0" customWidth="1"/>
    <col min="8" max="8" width="20.7109375" style="0" bestFit="1" customWidth="1"/>
    <col min="9" max="9" width="3.57421875" style="0" customWidth="1"/>
    <col min="10" max="10" width="17.28125" style="0" customWidth="1"/>
    <col min="11" max="11" width="3.00390625" style="0" customWidth="1"/>
    <col min="12" max="12" width="15.00390625" style="0" bestFit="1" customWidth="1"/>
    <col min="13" max="13" width="3.140625" style="0" customWidth="1"/>
    <col min="14" max="14" width="14.57421875" style="0" customWidth="1"/>
    <col min="15" max="15" width="15.57421875" style="127" bestFit="1" customWidth="1"/>
  </cols>
  <sheetData>
    <row r="1" spans="1:14" ht="12.75">
      <c r="A1" s="295" t="s">
        <v>175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12.75">
      <c r="A2" s="45"/>
      <c r="B2" s="7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2.75">
      <c r="A3" s="295" t="s">
        <v>290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3.5" thickBot="1">
      <c r="A4" s="38"/>
      <c r="B4" s="48"/>
      <c r="C4" s="48"/>
      <c r="D4" s="110"/>
      <c r="E4" s="48"/>
      <c r="F4" s="110"/>
      <c r="G4" s="48"/>
      <c r="H4" s="110"/>
      <c r="I4" s="48"/>
      <c r="J4" s="110"/>
      <c r="K4" s="48"/>
      <c r="L4" s="110"/>
      <c r="M4" s="48"/>
      <c r="N4" s="110"/>
    </row>
    <row r="5" spans="1:14" ht="13.5" thickTop="1">
      <c r="A5" s="39" t="s">
        <v>37</v>
      </c>
      <c r="B5" s="37" t="s">
        <v>11</v>
      </c>
      <c r="C5" s="37"/>
      <c r="D5" s="37" t="s">
        <v>0</v>
      </c>
      <c r="E5" s="37"/>
      <c r="F5" s="37"/>
      <c r="G5" s="37"/>
      <c r="H5" s="37" t="s">
        <v>5</v>
      </c>
      <c r="I5" s="37"/>
      <c r="J5" s="37"/>
      <c r="K5" s="37"/>
      <c r="L5" s="37"/>
      <c r="M5" s="37"/>
      <c r="N5" s="37"/>
    </row>
    <row r="6" spans="1:14" ht="12.75">
      <c r="A6" s="39" t="s">
        <v>38</v>
      </c>
      <c r="B6" s="37" t="s">
        <v>127</v>
      </c>
      <c r="C6" s="37"/>
      <c r="D6" s="37" t="s">
        <v>1</v>
      </c>
      <c r="E6" s="37"/>
      <c r="F6" s="37" t="s">
        <v>3</v>
      </c>
      <c r="G6" s="37"/>
      <c r="H6" s="37" t="s">
        <v>1</v>
      </c>
      <c r="I6" s="37"/>
      <c r="J6" s="37" t="s">
        <v>7</v>
      </c>
      <c r="K6" s="37"/>
      <c r="L6" s="37"/>
      <c r="M6" s="37"/>
      <c r="N6" s="37"/>
    </row>
    <row r="7" spans="1:14" ht="12.75">
      <c r="A7" s="67" t="s">
        <v>39</v>
      </c>
      <c r="B7" s="58" t="s">
        <v>122</v>
      </c>
      <c r="C7" s="58"/>
      <c r="D7" s="58" t="s">
        <v>2</v>
      </c>
      <c r="E7" s="58"/>
      <c r="F7" s="58" t="s">
        <v>4</v>
      </c>
      <c r="G7" s="58"/>
      <c r="H7" s="58" t="s">
        <v>6</v>
      </c>
      <c r="I7" s="58"/>
      <c r="J7" s="58" t="s">
        <v>8</v>
      </c>
      <c r="K7" s="58"/>
      <c r="L7" s="58" t="s">
        <v>9</v>
      </c>
      <c r="M7" s="58"/>
      <c r="N7" s="58" t="s">
        <v>267</v>
      </c>
    </row>
    <row r="8" spans="1:15" ht="12.75">
      <c r="A8" s="49" t="s">
        <v>13</v>
      </c>
      <c r="B8" s="35">
        <f>SUM(B10:B37)</f>
        <v>11707484160.119997</v>
      </c>
      <c r="C8" s="35"/>
      <c r="D8" s="35">
        <f>SUM(D10:D37)</f>
        <v>6912808939.610001</v>
      </c>
      <c r="E8" s="35"/>
      <c r="F8" s="35">
        <f>SUM(F10:F37)</f>
        <v>778415526.94</v>
      </c>
      <c r="G8" s="35"/>
      <c r="H8" s="35">
        <f>SUM(H10:H37)</f>
        <v>352221301.81999993</v>
      </c>
      <c r="I8" s="35"/>
      <c r="J8" s="35">
        <f>SUM(J10:J37)</f>
        <v>2509366094.01</v>
      </c>
      <c r="K8" s="35"/>
      <c r="L8" s="35">
        <f>SUM(L10:L37)</f>
        <v>79611811.59</v>
      </c>
      <c r="M8" s="35"/>
      <c r="N8" s="35">
        <f>SUM(N10:N37)</f>
        <v>1075060486.1499999</v>
      </c>
      <c r="O8" s="35"/>
    </row>
    <row r="9" spans="1:14" ht="12.75">
      <c r="A9" s="39"/>
      <c r="B9" s="26"/>
      <c r="C9" s="45"/>
      <c r="D9" s="19"/>
      <c r="E9" s="45"/>
      <c r="F9" s="101"/>
      <c r="G9" s="45"/>
      <c r="H9" s="101"/>
      <c r="I9" s="45"/>
      <c r="J9" s="101"/>
      <c r="K9" s="45"/>
      <c r="L9" s="101"/>
      <c r="M9" s="45"/>
      <c r="N9" s="101"/>
    </row>
    <row r="10" spans="1:14" ht="12.75">
      <c r="A10" s="39" t="s">
        <v>14</v>
      </c>
      <c r="B10" s="19">
        <f>SUM(D10:N10)</f>
        <v>128781446.22999999</v>
      </c>
      <c r="C10" s="69"/>
      <c r="D10" s="101">
        <f>Admin!D11+MidLev!D10+Inst!C12+'sp ed'!C11+ppshs!C12+ppshs!L12+trans!C11+opmp!C11+opmp!M11+comserv!D11+CapOut!D11</f>
        <v>72908456.94</v>
      </c>
      <c r="E10" s="19"/>
      <c r="F10" s="101">
        <f>Admin!E11+MidLev!E10+Inst!Q12+'sp ed'!H11+ppshs!D12+ppshs!M12+trans!D11+opmp!D11+opmp!N11+comserv!F11+CapOut!F11</f>
        <v>9709347.07</v>
      </c>
      <c r="G10" s="19"/>
      <c r="H10" s="101">
        <f>Admin!F11+MidLev!F10+Inst!I12+'sp ed'!I11+ppshs!E12+ppshs!N12+trans!E11+opmp!E11+opmp!O11+comserv!H11+CapOut!H11</f>
        <v>4269491.420000001</v>
      </c>
      <c r="I10" s="19"/>
      <c r="J10" s="101">
        <f>Admin!G11+MidLev!G10+Inst!S12+'sp ed'!M11+ppshs!F12+ppshs!O12+trans!F11+opmp!F11+opmp!G11+opmp!H11+opmp!P11+comserv!J11+CapOut!J11+fixchg!C12</f>
        <v>25436731.590000004</v>
      </c>
      <c r="K10" s="19"/>
      <c r="L10" s="101">
        <f>Admin!H11+MidLev!H10+Inst!U12+'sp ed'!N11+ppshs!G12+ppshs!P12+trans!M11+opmp!I11+opmp!Q11+comserv!K11+CapOut!L11</f>
        <v>2333497.7199999997</v>
      </c>
      <c r="M10" s="19"/>
      <c r="N10" s="101">
        <f>Admin!I11+Admin!K11+MidLev!J10+MidLev!K10+Inst!W12+Inst!X12+Inst!Y12+Inst!Z12+'sp ed'!O11+'sp ed'!Q11+ppshs!I12+ppshs!R12+trans!N11+opmp!J11+comserv!L11+CapOut!Q11+fixchg!K12+'sp ed'!P11</f>
        <v>14123921.489999998</v>
      </c>
    </row>
    <row r="11" spans="1:14" ht="12.75">
      <c r="A11" s="39" t="s">
        <v>15</v>
      </c>
      <c r="B11" s="19">
        <f>SUM(D11:N11)</f>
        <v>969670939.8799999</v>
      </c>
      <c r="C11" s="69"/>
      <c r="D11" s="101">
        <f>Admin!D12+MidLev!D11+Inst!C13+'sp ed'!C12+ppshs!C13+ppshs!L13+trans!C12+opmp!C12+opmp!M12+comserv!D12+CapOut!D12</f>
        <v>570142289.6899999</v>
      </c>
      <c r="E11" s="19"/>
      <c r="F11" s="101">
        <f>Admin!E12+MidLev!E11+Inst!Q13+'sp ed'!H12+ppshs!D13+ppshs!M13+trans!D12+opmp!D12+opmp!N12+comserv!F12+CapOut!F12</f>
        <v>62484429.18</v>
      </c>
      <c r="G11" s="19"/>
      <c r="H11" s="101">
        <f>Admin!F12+MidLev!F11+Inst!I13+'sp ed'!I12+ppshs!E13+ppshs!N13+trans!E12+opmp!E12+opmp!O12+comserv!H12+CapOut!H12</f>
        <v>38747161.730000004</v>
      </c>
      <c r="I11" s="19"/>
      <c r="J11" s="101">
        <f>Admin!G12+MidLev!G11+Inst!S13+'sp ed'!M12+ppshs!F13+ppshs!O13+trans!F12+opmp!F12+opmp!G12+opmp!H12+opmp!P12+comserv!J12+CapOut!J12+fixchg!C13</f>
        <v>205951949.22999996</v>
      </c>
      <c r="K11" s="19"/>
      <c r="L11" s="101">
        <f>Admin!H12+MidLev!H11+Inst!U13+'sp ed'!N12+ppshs!G13+ppshs!P13+trans!M12+opmp!I12+opmp!Q12+comserv!K12+CapOut!L12</f>
        <v>3196890.2800000003</v>
      </c>
      <c r="M11" s="19"/>
      <c r="N11" s="101">
        <f>Admin!I12+Admin!K12+MidLev!J11+MidLev!K11+Inst!W13+Inst!X13+Inst!Y13+Inst!Z13+'sp ed'!O12+'sp ed'!Q12+ppshs!I13+ppshs!R13+trans!N12+opmp!J12+comserv!L12+CapOut!Q12+fixchg!K13+'sp ed'!P12</f>
        <v>89148219.76999998</v>
      </c>
    </row>
    <row r="12" spans="1:14" ht="12.75">
      <c r="A12" s="45" t="s">
        <v>16</v>
      </c>
      <c r="B12" s="19">
        <f>SUM(D12:N12)</f>
        <v>1333091057.6399999</v>
      </c>
      <c r="C12" s="69"/>
      <c r="D12" s="101">
        <f>Admin!D13+MidLev!D12+Inst!C14+'sp ed'!C13+ppshs!C14+ppshs!L14+trans!C13+opmp!C13+opmp!M13+comserv!D13+CapOut!D13</f>
        <v>682766694.5999998</v>
      </c>
      <c r="E12" s="19"/>
      <c r="F12" s="101">
        <f>Admin!E13+MidLev!E12+Inst!Q14+'sp ed'!H13+ppshs!D14+ppshs!M14+trans!D13+opmp!D13+opmp!N13+comserv!F13+CapOut!F13</f>
        <v>198790630.93</v>
      </c>
      <c r="G12" s="19"/>
      <c r="H12" s="101">
        <f>Admin!F13+MidLev!F12+Inst!I14+'sp ed'!I13+ppshs!E14+ppshs!N14+trans!E13+opmp!E13+opmp!O13+comserv!H13+CapOut!H13</f>
        <v>34748403.96</v>
      </c>
      <c r="I12" s="19"/>
      <c r="J12" s="101">
        <f>Admin!G13+MidLev!G12+Inst!S14+'sp ed'!M13+ppshs!F14+ppshs!O14+trans!F13+opmp!F13+opmp!G13+opmp!H13+opmp!P13+comserv!J13+CapOut!J13+fixchg!C14</f>
        <v>266747634.72</v>
      </c>
      <c r="K12" s="19"/>
      <c r="L12" s="101">
        <f>Admin!H13+MidLev!H12+Inst!U14+'sp ed'!N13+ppshs!G14+ppshs!P14+trans!M13+opmp!I13+opmp!Q13+comserv!K13+CapOut!L13</f>
        <v>8922752.019999998</v>
      </c>
      <c r="M12" s="19"/>
      <c r="N12" s="101">
        <f>Admin!I13+Admin!K13+MidLev!J12+MidLev!K12+Inst!W14+Inst!X14+Inst!Y14+Inst!Z14+'sp ed'!O13+'sp ed'!Q13+ppshs!I14+ppshs!R14+trans!N13+opmp!J13+comserv!L13+CapOut!Q13+fixchg!K14+'sp ed'!P13</f>
        <v>141114941.41</v>
      </c>
    </row>
    <row r="13" spans="1:14" ht="12.75">
      <c r="A13" s="45" t="s">
        <v>17</v>
      </c>
      <c r="B13" s="19">
        <f>SUM(D13:N13)</f>
        <v>1372599402.15</v>
      </c>
      <c r="C13" s="69"/>
      <c r="D13" s="101">
        <f>Admin!D14+MidLev!D13+Inst!C15+'sp ed'!C14+ppshs!C15+ppshs!L15+trans!C14+opmp!C14+opmp!M14+comserv!D14+CapOut!D14</f>
        <v>817488780.66</v>
      </c>
      <c r="E13" s="19"/>
      <c r="F13" s="101">
        <f>Admin!E14+MidLev!E13+Inst!Q15+'sp ed'!H14+ppshs!D15+ppshs!M15+trans!D14+opmp!D14+opmp!N14+comserv!F14+CapOut!F14</f>
        <v>59446943.989999995</v>
      </c>
      <c r="G13" s="19"/>
      <c r="H13" s="101">
        <f>Admin!F14+MidLev!F13+Inst!I15+'sp ed'!I14+ppshs!E15+ppshs!N15+trans!E14+opmp!E14+opmp!O14+comserv!H14+CapOut!H14</f>
        <v>53223116.620000005</v>
      </c>
      <c r="I13" s="19"/>
      <c r="J13" s="101">
        <f>Admin!G14+MidLev!G13+Inst!S15+'sp ed'!M14+ppshs!F15+ppshs!O15+trans!F14+opmp!F14+opmp!G14+opmp!H14+opmp!P14+comserv!J14+CapOut!J14+fixchg!C15</f>
        <v>309279994.3800001</v>
      </c>
      <c r="K13" s="19"/>
      <c r="L13" s="101">
        <f>Admin!H14+MidLev!H13+Inst!U15+'sp ed'!N14+ppshs!G15+ppshs!P15+trans!M14+opmp!I14+opmp!Q14+comserv!K14+CapOut!L14</f>
        <v>10423688.120000001</v>
      </c>
      <c r="M13" s="19"/>
      <c r="N13" s="101">
        <f>Admin!I14+Admin!K14+MidLev!J13+MidLev!K13+Inst!W15+Inst!X15+Inst!Y15+Inst!Z15+'sp ed'!O14+'sp ed'!Q14+ppshs!I15+ppshs!R15+trans!N14+opmp!J14+comserv!L14+CapOut!Q14+fixchg!K15+'sp ed'!P14</f>
        <v>122736878.38000001</v>
      </c>
    </row>
    <row r="14" spans="1:14" ht="12.75">
      <c r="A14" s="45" t="s">
        <v>18</v>
      </c>
      <c r="B14" s="19">
        <f>SUM(D14:N14)</f>
        <v>219063087.54</v>
      </c>
      <c r="C14" s="69"/>
      <c r="D14" s="101">
        <f>Admin!D15+MidLev!D14+Inst!C16+'sp ed'!C15+ppshs!C16+ppshs!L16+trans!C15+opmp!C15+opmp!M15+comserv!D15+CapOut!D15</f>
        <v>136756268.41</v>
      </c>
      <c r="E14" s="19"/>
      <c r="F14" s="101">
        <f>+Admin!E15+MidLev!E14+Inst!Q16+'sp ed'!H15+ppshs!D16+ppshs!M16+trans!D15+opmp!D15+opmp!N15+comserv!F15+CapOut!F15</f>
        <v>15501507.029999997</v>
      </c>
      <c r="G14" s="19"/>
      <c r="H14" s="101">
        <f>Admin!F15+MidLev!F14+Inst!I16+'sp ed'!I15+ppshs!E16+ppshs!N16+trans!E15+opmp!E15+opmp!O15+comserv!H15+CapOut!H15</f>
        <v>4594086.22</v>
      </c>
      <c r="I14" s="19"/>
      <c r="J14" s="101">
        <f>Admin!G15+MidLev!G14+Inst!S16+'sp ed'!M15+ppshs!F16+ppshs!O16+trans!F15+opmp!F15+opmp!G15+opmp!H15+opmp!P15+comserv!J15+CapOut!J15+fixchg!C16</f>
        <v>40502219.17</v>
      </c>
      <c r="K14" s="19"/>
      <c r="L14" s="101">
        <f>Admin!H15+MidLev!H14+Inst!U16+'sp ed'!N15+ppshs!G16+ppshs!P16+trans!M15+opmp!I15+opmp!Q15+comserv!K15+CapOut!L15</f>
        <v>1998139.61</v>
      </c>
      <c r="M14" s="19"/>
      <c r="N14" s="101">
        <f>Admin!I15+Admin!K15+MidLev!J14+MidLev!K14+Inst!W16+Inst!X16+Inst!Y16+Inst!Z16+'sp ed'!O15+'sp ed'!Q15+ppshs!I16+ppshs!R16+trans!N15+opmp!J15+comserv!L15+CapOut!Q15+fixchg!K16+'sp ed'!P15</f>
        <v>19710867.1</v>
      </c>
    </row>
    <row r="15" spans="1:14" ht="12.75">
      <c r="A15" s="45"/>
      <c r="B15" s="19"/>
      <c r="C15" s="6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2.75">
      <c r="A16" s="45" t="s">
        <v>19</v>
      </c>
      <c r="B16" s="19">
        <f>SUM(D16:N16)</f>
        <v>65054575.7</v>
      </c>
      <c r="C16" s="69"/>
      <c r="D16" s="101">
        <f>Admin!D17+MidLev!D16+Inst!C18+'sp ed'!C17+ppshs!C18+ppshs!L18+trans!C17+opmp!C17+opmp!M17+comserv!D17+CapOut!D17</f>
        <v>38804930.489999995</v>
      </c>
      <c r="E16" s="19"/>
      <c r="F16" s="101">
        <f>Admin!E17+MidLev!E16+Inst!Q18+'sp ed'!H17+ppshs!D18+ppshs!M18+trans!D17+opmp!D17+opmp!N17+comserv!F17+CapOut!F17</f>
        <v>4301475.5600000005</v>
      </c>
      <c r="G16" s="19"/>
      <c r="H16" s="101">
        <f>Admin!F17+MidLev!F16+Inst!I18+'sp ed'!I17+ppshs!E18+ppshs!N18+trans!E17+opmp!E17+opmp!O17+comserv!H17+CapOut!H17</f>
        <v>1794166.67</v>
      </c>
      <c r="I16" s="19"/>
      <c r="J16" s="101">
        <f>Admin!G17+MidLev!G16+Inst!S18+'sp ed'!M17+ppshs!F18+ppshs!O18+trans!F17+opmp!F17+opmp!G17+opmp!H17+opmp!P17+comserv!J17+CapOut!J17+fixchg!C18</f>
        <v>13357678.590000002</v>
      </c>
      <c r="K16" s="19"/>
      <c r="L16" s="101">
        <f>Admin!H17+MidLev!H16+Inst!U18+'sp ed'!N17+ppshs!G18+ppshs!P18+trans!M17+opmp!I17+opmp!Q17+comserv!K17+CapOut!L17</f>
        <v>1391182.3399999999</v>
      </c>
      <c r="M16" s="19"/>
      <c r="N16" s="101">
        <f>Admin!I17+Admin!K17+MidLev!J16+MidLev!K16+Inst!W18+Inst!X18+Inst!Y18+Inst!Z18+'sp ed'!O17+'sp ed'!Q17+ppshs!I18+ppshs!R18+trans!N17+opmp!J17+comserv!L17+CapOut!Q17+fixchg!K18+'sp ed'!P17</f>
        <v>5405142.05</v>
      </c>
    </row>
    <row r="17" spans="1:14" ht="12.75">
      <c r="A17" s="45" t="s">
        <v>20</v>
      </c>
      <c r="B17" s="19">
        <f>SUM(D17:N17)</f>
        <v>342415900.2</v>
      </c>
      <c r="C17" s="69"/>
      <c r="D17" s="101">
        <f>Admin!D18+MidLev!D17+Inst!C19+'sp ed'!C18+ppshs!C19+ppshs!L19+trans!C18+opmp!C18+opmp!M18+comserv!D18+CapOut!D18</f>
        <v>198280226.1</v>
      </c>
      <c r="E17" s="19"/>
      <c r="F17" s="101">
        <f>Admin!E18+MidLev!E17+Inst!Q19+'sp ed'!H18+ppshs!D19+ppshs!M19+trans!D18+opmp!D18+opmp!N18+comserv!F18+CapOut!F18</f>
        <v>26698913.52</v>
      </c>
      <c r="G17" s="19"/>
      <c r="H17" s="101">
        <f>Admin!F18+MidLev!F17+Inst!I19+'sp ed'!I18+ppshs!E19+ppshs!N19+trans!E18+opmp!E18+opmp!O18+comserv!H18+CapOut!H18</f>
        <v>11608988.049999997</v>
      </c>
      <c r="I17" s="19"/>
      <c r="J17" s="101">
        <f>Admin!G18+MidLev!G17+Inst!S19+'sp ed'!M18+ppshs!F19+ppshs!O19+trans!F18+opmp!F18+opmp!G18+opmp!H18+opmp!P18+comserv!J18+CapOut!J18+fixchg!C19</f>
        <v>72146408.71</v>
      </c>
      <c r="K17" s="19"/>
      <c r="L17" s="101">
        <f>Admin!H18+MidLev!H17+Inst!U19+'sp ed'!N18+ppshs!G19+ppshs!P19+trans!M18+opmp!I18+opmp!Q18+comserv!K18+CapOut!L18</f>
        <v>1739424.46</v>
      </c>
      <c r="M17" s="19"/>
      <c r="N17" s="101">
        <f>Admin!I18+Admin!K18+MidLev!J17+MidLev!K17+Inst!W19+Inst!X19+Inst!Y19+Inst!Z19+'sp ed'!O18+'sp ed'!Q18+ppshs!I19+ppshs!R19+trans!N18+opmp!J18+comserv!L18+CapOut!Q18+fixchg!K19+'sp ed'!P18</f>
        <v>31941939.36</v>
      </c>
    </row>
    <row r="18" spans="1:14" ht="12.75">
      <c r="A18" s="45" t="s">
        <v>21</v>
      </c>
      <c r="B18" s="19">
        <f>SUM(D18:N18)</f>
        <v>194890012.70999998</v>
      </c>
      <c r="C18" s="69"/>
      <c r="D18" s="101">
        <f>Admin!D19+MidLev!D18+Inst!C20+'sp ed'!C19+ppshs!C20+ppshs!L20+trans!C19+opmp!C19+opmp!M19+comserv!D19+CapOut!D19</f>
        <v>116503013.83999997</v>
      </c>
      <c r="E18" s="19"/>
      <c r="F18" s="101">
        <f>Admin!E19+MidLev!E18+Inst!Q20+'sp ed'!H19+ppshs!D20+ppshs!M20+trans!D19+opmp!D19+opmp!N19+comserv!F19+CapOut!F19</f>
        <v>13531901.1</v>
      </c>
      <c r="G18" s="19"/>
      <c r="H18" s="101">
        <f>Admin!F19+MidLev!F18+Inst!I20+'sp ed'!I19+ppshs!E20+ppshs!N20+trans!E19+opmp!E19+opmp!O19+comserv!H19+CapOut!H19</f>
        <v>3945492.01</v>
      </c>
      <c r="I18" s="19"/>
      <c r="J18" s="101">
        <f>Admin!G19+MidLev!G18+Inst!S20+'sp ed'!M19+ppshs!F20+ppshs!O20+trans!F19+opmp!F19+opmp!G19+opmp!H19+opmp!P19+comserv!J19+CapOut!J19+fixchg!C20</f>
        <v>37993749.61</v>
      </c>
      <c r="K18" s="19"/>
      <c r="L18" s="101">
        <f>Admin!H19+MidLev!H18+Inst!U20+'sp ed'!N19+ppshs!G20+ppshs!P20+trans!M19+opmp!I19+opmp!Q19+comserv!K19+CapOut!L19</f>
        <v>4861468.799999999</v>
      </c>
      <c r="M18" s="19"/>
      <c r="N18" s="101">
        <f>Admin!I19+Admin!K19+MidLev!J18+MidLev!K18+Inst!W20+Inst!X20+Inst!Y20+Inst!Z20+'sp ed'!O19+'sp ed'!Q19+ppshs!I20+ppshs!R20+trans!N19+opmp!J19+comserv!L19+CapOut!Q19+fixchg!K20+'sp ed'!P19</f>
        <v>18054387.35</v>
      </c>
    </row>
    <row r="19" spans="1:14" ht="12.75">
      <c r="A19" s="45" t="s">
        <v>22</v>
      </c>
      <c r="B19" s="19">
        <f>SUM(D19:N19)</f>
        <v>330272479.03</v>
      </c>
      <c r="C19" s="69"/>
      <c r="D19" s="101">
        <f>Admin!D20+MidLev!D19+Inst!C21+'sp ed'!C20+ppshs!C21+ppshs!L21+trans!C20+opmp!C20+opmp!M20+comserv!D20+CapOut!D20</f>
        <v>196107162.07999998</v>
      </c>
      <c r="E19" s="19"/>
      <c r="F19" s="101">
        <f>Admin!E20+MidLev!E19+Inst!Q21+'sp ed'!H20+ppshs!D21+ppshs!M21+trans!D20+opmp!D20+opmp!N20+comserv!F20+CapOut!F20</f>
        <v>37286812.99</v>
      </c>
      <c r="G19" s="19"/>
      <c r="H19" s="101">
        <f>Admin!F20+MidLev!F19+Inst!I21+'sp ed'!I20+ppshs!E21+ppshs!N21+trans!E20+opmp!E20+opmp!O20+comserv!H20+CapOut!H20</f>
        <v>8577467.93</v>
      </c>
      <c r="I19" s="19"/>
      <c r="J19" s="101">
        <f>Admin!G20+MidLev!G19+Inst!S21+'sp ed'!M20+ppshs!F21+ppshs!O21+trans!F20+opmp!F20+opmp!G20+opmp!H20+opmp!P20+comserv!J20+CapOut!J20+fixchg!C21</f>
        <v>60343526.19</v>
      </c>
      <c r="K19" s="19"/>
      <c r="L19" s="101">
        <f>Admin!H20+MidLev!H19+Inst!U21+'sp ed'!N20+ppshs!G21+ppshs!P21+trans!M20+opmp!I20+opmp!Q20+comserv!K20+CapOut!L20</f>
        <v>1048820.09</v>
      </c>
      <c r="M19" s="19"/>
      <c r="N19" s="101">
        <f>Admin!I20+Admin!K20+MidLev!J19+MidLev!K19+Inst!W21+Inst!X21+Inst!Y21+Inst!Z21+'sp ed'!O20+'sp ed'!Q20+ppshs!I21+ppshs!R21+trans!N20+opmp!J20+comserv!L20+CapOut!Q20+fixchg!K21+'sp ed'!P20</f>
        <v>26908689.75</v>
      </c>
    </row>
    <row r="20" spans="1:14" ht="12.75">
      <c r="A20" s="45" t="s">
        <v>23</v>
      </c>
      <c r="B20" s="19">
        <f>SUM(D20:N20)</f>
        <v>56358654.57</v>
      </c>
      <c r="C20" s="69"/>
      <c r="D20" s="101">
        <f>Admin!D21+MidLev!D20+Inst!C22+'sp ed'!C21+ppshs!C22+ppshs!L22+trans!C21+opmp!C21+opmp!M21+comserv!D21+CapOut!D21</f>
        <v>33189980.150000002</v>
      </c>
      <c r="E20" s="19"/>
      <c r="F20" s="101">
        <f>Admin!E21+MidLev!E20+Inst!Q22+'sp ed'!H21+ppshs!D22+ppshs!M22+trans!D21+opmp!D21+opmp!N21+comserv!F21+CapOut!F21</f>
        <v>4583467.35</v>
      </c>
      <c r="G20" s="19"/>
      <c r="H20" s="101">
        <f>Admin!F21+MidLev!F20+Inst!I22+'sp ed'!I21+ppshs!E22+ppshs!N22+trans!E21+opmp!E21+opmp!O21+comserv!H21+CapOut!H21</f>
        <v>2177942.3099999996</v>
      </c>
      <c r="I20" s="19"/>
      <c r="J20" s="101">
        <f>Admin!G21+MidLev!G20+Inst!S22+'sp ed'!M21+ppshs!F22+ppshs!O22+trans!F21+opmp!F21+opmp!G21+opmp!H21+opmp!P21+comserv!J21+CapOut!J21+fixchg!C22</f>
        <v>12162806.079999998</v>
      </c>
      <c r="K20" s="19"/>
      <c r="L20" s="101">
        <f>Admin!H21+MidLev!H20+Inst!U22+'sp ed'!N21+ppshs!G22+ppshs!P22+trans!M21+opmp!I21+opmp!Q21+comserv!K21+CapOut!L21</f>
        <v>81272.65</v>
      </c>
      <c r="M20" s="19"/>
      <c r="N20" s="101">
        <f>Admin!I21+Admin!K21+MidLev!J20+MidLev!K20+Inst!W22+Inst!X22+Inst!Y22+Inst!Z22+'sp ed'!O21+'sp ed'!Q21+ppshs!I22+ppshs!R22+trans!N21+opmp!J21+comserv!L21+CapOut!Q21+fixchg!K22+'sp ed'!P21</f>
        <v>4163186.03</v>
      </c>
    </row>
    <row r="21" spans="1:14" ht="12.75">
      <c r="A21" s="45"/>
      <c r="B21" s="19"/>
      <c r="C21" s="6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45" t="s">
        <v>24</v>
      </c>
      <c r="B22" s="19">
        <f>SUM(D22:N22)</f>
        <v>492171347.30999994</v>
      </c>
      <c r="C22" s="69"/>
      <c r="D22" s="101">
        <f>Admin!D23+MidLev!D22+Inst!C24+'sp ed'!C23+ppshs!C24+ppshs!L24+trans!C23+opmp!C23+opmp!M23+comserv!D23+CapOut!D23</f>
        <v>300186525.94</v>
      </c>
      <c r="E22" s="19"/>
      <c r="F22" s="101">
        <f>Admin!E23+MidLev!E22+Inst!Q24+'sp ed'!H23+ppshs!D24+ppshs!M24+trans!D23+opmp!D23+opmp!N23+comserv!F23+CapOut!F23</f>
        <v>16760020.78</v>
      </c>
      <c r="G22" s="19"/>
      <c r="H22" s="101">
        <f>Admin!F23+MidLev!F22+Inst!I24+'sp ed'!I23+ppshs!E24+ppshs!N24+trans!E23+opmp!E23+opmp!O23+comserv!H23+CapOut!H23</f>
        <v>23726251.729999997</v>
      </c>
      <c r="I22" s="19"/>
      <c r="J22" s="101">
        <f>Admin!G23+MidLev!G22+Inst!S24+'sp ed'!M23+ppshs!F24+ppshs!O24+trans!F23+opmp!F23+opmp!G23+opmp!H23+opmp!P23+comserv!J23+CapOut!J23+fixchg!C24</f>
        <v>102310657.57</v>
      </c>
      <c r="K22" s="19"/>
      <c r="L22" s="101">
        <f>Admin!H23+MidLev!H22+Inst!U24+'sp ed'!N23+ppshs!G24+ppshs!P24+trans!M23+opmp!I23+opmp!Q23+comserv!K23+CapOut!L23</f>
        <v>6166819.390000001</v>
      </c>
      <c r="M22" s="19"/>
      <c r="N22" s="101">
        <f>Admin!I23+Admin!K23+MidLev!J22+MidLev!K22+Inst!W24+Inst!X24+Inst!Y24+Inst!Z24+'sp ed'!O23+'sp ed'!Q23+ppshs!I24+ppshs!R24+trans!N23+opmp!J23+comserv!L23+CapOut!Q23+fixchg!K24+'sp ed'!P23</f>
        <v>43021071.9</v>
      </c>
    </row>
    <row r="23" spans="1:14" ht="12.75">
      <c r="A23" s="45" t="s">
        <v>25</v>
      </c>
      <c r="B23" s="19">
        <f>SUM(D23:N23)</f>
        <v>56852334.660000004</v>
      </c>
      <c r="C23" s="69"/>
      <c r="D23" s="101">
        <f>Admin!D24+MidLev!D23+Inst!C25+'sp ed'!C24+ppshs!C25+ppshs!L25+trans!C24+opmp!C24+opmp!M24+comserv!D24+CapOut!D24</f>
        <v>31997632.599999994</v>
      </c>
      <c r="E23" s="19"/>
      <c r="F23" s="101">
        <f>Admin!E24+MidLev!E23+Inst!Q25+'sp ed'!H24+ppshs!D25+ppshs!M25+trans!D24+opmp!D24+opmp!N24+comserv!F24+CapOut!F24</f>
        <v>5549314.100000001</v>
      </c>
      <c r="G23" s="19"/>
      <c r="H23" s="101">
        <f>Admin!F24+MidLev!F23+Inst!I25+'sp ed'!I24+ppshs!E25+ppshs!N25+trans!E24+opmp!E24+opmp!O24+comserv!H24+CapOut!H24</f>
        <v>1341708.8400000003</v>
      </c>
      <c r="I23" s="19"/>
      <c r="J23" s="101">
        <f>Admin!G24+MidLev!G23+Inst!S25+'sp ed'!M24+ppshs!F25+ppshs!O25+trans!F24+opmp!F24+opmp!G24+opmp!H24+opmp!P24+comserv!J24+CapOut!J24+fixchg!C25</f>
        <v>12765486.4</v>
      </c>
      <c r="K23" s="19"/>
      <c r="L23" s="101">
        <f>Admin!H24+MidLev!H23+Inst!U25+'sp ed'!N24+ppshs!G25+ppshs!P25+trans!M24+opmp!I24+opmp!Q24+comserv!K24+CapOut!L24</f>
        <v>336956.26999999996</v>
      </c>
      <c r="M23" s="19"/>
      <c r="N23" s="101">
        <f>Admin!I24+Admin!K24+MidLev!J23+MidLev!K23+Inst!W25+Inst!X25+Inst!Y25+Inst!Z25+'sp ed'!O24+'sp ed'!Q24+ppshs!I25+ppshs!R25+trans!N24+opmp!J24+comserv!L24+CapOut!Q24+fixchg!K25+'sp ed'!P24</f>
        <v>4861236.45</v>
      </c>
    </row>
    <row r="24" spans="1:14" ht="12.75">
      <c r="A24" s="45" t="s">
        <v>26</v>
      </c>
      <c r="B24" s="19">
        <f>SUM(D24:N24)</f>
        <v>482860551.16000015</v>
      </c>
      <c r="C24" s="69"/>
      <c r="D24" s="101">
        <f>Admin!D25+MidLev!D24+Inst!C26+'sp ed'!C25+ppshs!C26+ppshs!L26+trans!C25+opmp!C25+opmp!M25+comserv!D25+CapOut!D25</f>
        <v>273145717.8400001</v>
      </c>
      <c r="E24" s="19"/>
      <c r="F24" s="101">
        <f>Admin!E25+MidLev!E24+Inst!Q26+'sp ed'!H25+ppshs!D26+ppshs!M26+trans!D25+opmp!D25+opmp!N25+comserv!F25+CapOut!F25</f>
        <v>35297093.61</v>
      </c>
      <c r="G24" s="19"/>
      <c r="H24" s="101">
        <f>Admin!F25+MidLev!F24+Inst!I26+'sp ed'!I25+ppshs!E26+ppshs!N26+trans!E25+opmp!E25+opmp!O25+comserv!H25+CapOut!H25</f>
        <v>14363963.62</v>
      </c>
      <c r="I24" s="19"/>
      <c r="J24" s="101">
        <f>Admin!G25+MidLev!G24+Inst!S26+'sp ed'!M25+ppshs!F26+ppshs!O26+trans!F25+opmp!F25+opmp!G25+opmp!H25+opmp!P25+comserv!J25+CapOut!J25+fixchg!C26</f>
        <v>112677452.67999999</v>
      </c>
      <c r="K24" s="19"/>
      <c r="L24" s="101">
        <f>Admin!H25+MidLev!H24+Inst!U26+'sp ed'!N25+ppshs!G26+ppshs!P26+trans!M25+opmp!I25+opmp!Q25+comserv!K25+CapOut!L25</f>
        <v>2798357.7299999995</v>
      </c>
      <c r="M24" s="19"/>
      <c r="N24" s="101">
        <f>Admin!I25+Admin!K25+MidLev!J24+MidLev!K24+Inst!W26+Inst!X26+Inst!Y26+Inst!Z26+'sp ed'!O25+'sp ed'!Q25+ppshs!I26+ppshs!R26+trans!N25+opmp!J25+comserv!L25+CapOut!Q25+fixchg!K26+'sp ed'!P25</f>
        <v>44577965.68</v>
      </c>
    </row>
    <row r="25" spans="1:14" ht="12.75">
      <c r="A25" s="45" t="s">
        <v>27</v>
      </c>
      <c r="B25" s="19">
        <f>SUM(D25:N25)</f>
        <v>761163715.0799999</v>
      </c>
      <c r="C25" s="69"/>
      <c r="D25" s="101">
        <f>Admin!D26+MidLev!D25+Inst!C27+'sp ed'!C26+ppshs!C27+ppshs!L27+trans!C26+opmp!C26+opmp!M26+comserv!D26+CapOut!D26</f>
        <v>464223997.49</v>
      </c>
      <c r="E25" s="19"/>
      <c r="F25" s="101">
        <f>Admin!E26+MidLev!E25+Inst!Q27+'sp ed'!H26+ppshs!D27+ppshs!M27+trans!D26+opmp!D26+opmp!N26+comserv!F26+CapOut!F26</f>
        <v>53439124.33</v>
      </c>
      <c r="G25" s="19"/>
      <c r="H25" s="101">
        <f>Admin!F26+MidLev!F25+Inst!I27+'sp ed'!I26+ppshs!E27+ppshs!N27+trans!E26+opmp!E26+opmp!O26+comserv!H26+CapOut!H26</f>
        <v>27913866.85</v>
      </c>
      <c r="I25" s="19"/>
      <c r="J25" s="101">
        <f>Admin!G26+MidLev!G25+Inst!S27+'sp ed'!M26+ppshs!F27+ppshs!O27+trans!F26+opmp!F26+opmp!G26+opmp!H26+opmp!P26+comserv!J26+CapOut!J26+fixchg!C27</f>
        <v>145361004.52999997</v>
      </c>
      <c r="K25" s="19"/>
      <c r="L25" s="101">
        <f>Admin!H26+MidLev!H25+Inst!U27+'sp ed'!N26+ppshs!G27+ppshs!P27+trans!M26+opmp!I26+opmp!Q26+comserv!K26+CapOut!L26</f>
        <v>1610210.1600000001</v>
      </c>
      <c r="M25" s="19"/>
      <c r="N25" s="101">
        <f>Admin!I26+Admin!K26+MidLev!J25+MidLev!K25+Inst!W27+Inst!X27+Inst!Y27+Inst!Z27+'sp ed'!O26+'sp ed'!Q26+ppshs!I27+ppshs!R27+trans!N26+opmp!J26+comserv!L26+CapOut!Q26+fixchg!K27+'sp ed'!P26</f>
        <v>68615511.72</v>
      </c>
    </row>
    <row r="26" spans="1:14" ht="12.75">
      <c r="A26" s="45" t="s">
        <v>28</v>
      </c>
      <c r="B26" s="19">
        <f>SUM(D26:N26)</f>
        <v>31738029.849999998</v>
      </c>
      <c r="C26" s="69"/>
      <c r="D26" s="101">
        <f>Admin!D27+MidLev!D26+Inst!C28+'sp ed'!C27+ppshs!C28+ppshs!L28+trans!C27+opmp!C27+opmp!M27+comserv!D27+CapOut!D27</f>
        <v>18321514.2</v>
      </c>
      <c r="E26" s="19"/>
      <c r="F26" s="101">
        <f>Admin!E27+MidLev!E26+Inst!Q28+'sp ed'!H27+ppshs!D28+ppshs!M28+trans!D27+opmp!D27+opmp!N27+comserv!F27+CapOut!F27</f>
        <v>3943681.43</v>
      </c>
      <c r="G26" s="19"/>
      <c r="H26" s="101">
        <f>Admin!F27+MidLev!F26+Inst!I28+'sp ed'!I27+ppshs!E28+ppshs!N28+trans!E27+opmp!E27+opmp!O27+comserv!H27+CapOut!H27</f>
        <v>772695.72</v>
      </c>
      <c r="I26" s="19"/>
      <c r="J26" s="101">
        <f>Admin!G27+MidLev!G26+Inst!S28+'sp ed'!M27+ppshs!F28+ppshs!O28+trans!F27+opmp!F27+opmp!G27+opmp!H27+opmp!P27+comserv!J27+CapOut!J27+fixchg!C28</f>
        <v>5858719.77</v>
      </c>
      <c r="K26" s="19"/>
      <c r="L26" s="101">
        <f>Admin!H27+MidLev!H26+Inst!U28+'sp ed'!N27+ppshs!G28+ppshs!P28+trans!M27+opmp!I27+opmp!Q27+comserv!K27+CapOut!L27</f>
        <v>404330.35</v>
      </c>
      <c r="M26" s="19"/>
      <c r="N26" s="101">
        <f>Admin!I27+Admin!K27+MidLev!J26+MidLev!K26+Inst!W28+Inst!X28+Inst!Y28+Inst!Z28+'sp ed'!O27+'sp ed'!Q27+ppshs!I28+ppshs!R28+trans!N27+opmp!J27+comserv!L27+CapOut!Q27+fixchg!K28+'sp ed'!P27</f>
        <v>2437088.38</v>
      </c>
    </row>
    <row r="27" spans="1:14" ht="12.75">
      <c r="A27" s="45"/>
      <c r="B27" s="19"/>
      <c r="C27" s="6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45" t="s">
        <v>176</v>
      </c>
      <c r="B28" s="19">
        <f>SUM(D28:N28)</f>
        <v>2193622762.13</v>
      </c>
      <c r="C28" s="69"/>
      <c r="D28" s="101">
        <f>Admin!D29+MidLev!D28+Inst!C30+'sp ed'!C29+ppshs!C30+ppshs!L30+trans!C29+opmp!C29+opmp!M29+comserv!D29+CapOut!D29</f>
        <v>1383820493.0100002</v>
      </c>
      <c r="E28" s="19"/>
      <c r="F28" s="101">
        <f>Admin!E29+MidLev!E28+Inst!Q30+'sp ed'!H29+ppshs!D30+ppshs!M30+trans!D29+opmp!D29+opmp!N29+comserv!F29+CapOut!F29</f>
        <v>26137994.770000003</v>
      </c>
      <c r="G28" s="19"/>
      <c r="H28" s="101">
        <f>Admin!F29+MidLev!F28+Inst!I30+'sp ed'!I29+ppshs!E30+ppshs!N30+trans!E29+opmp!E29+opmp!O29+comserv!H29+CapOut!H29</f>
        <v>50739849.13999999</v>
      </c>
      <c r="I28" s="19"/>
      <c r="J28" s="101">
        <f>Admin!G29+MidLev!G28+Inst!S30+'sp ed'!M29+ppshs!F30+ppshs!O30+trans!F29+opmp!F29+opmp!G29+opmp!H29+opmp!P29+comserv!J29+CapOut!J29+fixchg!C30</f>
        <v>520134618.09000003</v>
      </c>
      <c r="K28" s="19"/>
      <c r="L28" s="101">
        <f>Admin!H29+MidLev!H28+Inst!U30+'sp ed'!N29+ppshs!G30+ppshs!P30+trans!M29+opmp!I29+opmp!Q29+comserv!K29+CapOut!L29</f>
        <v>15116802.02</v>
      </c>
      <c r="M28" s="19"/>
      <c r="N28" s="101">
        <f>Admin!I29+Admin!K29+MidLev!J28+MidLev!K28+Inst!W30+Inst!X30+Inst!Y30+Inst!Z30+'sp ed'!O29+'sp ed'!Q29+ppshs!I30+ppshs!R30+trans!N29+opmp!J29+comserv!L29+CapOut!Q29+fixchg!K30+'sp ed'!P29</f>
        <v>197673005.1</v>
      </c>
    </row>
    <row r="29" spans="1:14" ht="12.75">
      <c r="A29" s="45" t="s">
        <v>29</v>
      </c>
      <c r="B29" s="19">
        <f>SUM(D29:N29)</f>
        <v>1725684160.1799998</v>
      </c>
      <c r="C29" s="69"/>
      <c r="D29" s="101">
        <f>Admin!D30+MidLev!D29+Inst!C31+'sp ed'!C30+ppshs!C31+ppshs!L31+trans!C30+opmp!C30+opmp!M30+comserv!D30+CapOut!D30</f>
        <v>1016286785.5999999</v>
      </c>
      <c r="E29" s="19"/>
      <c r="F29" s="101">
        <f>Admin!E30+MidLev!E29+Inst!Q31+'sp ed'!H30+ppshs!D31+ppshs!M31+trans!D30+opmp!D30+opmp!N30+comserv!F30+CapOut!F30</f>
        <v>134021831.67000002</v>
      </c>
      <c r="G29" s="19"/>
      <c r="H29" s="101">
        <f>Admin!F30+MidLev!F29+Inst!I31+'sp ed'!I30+ppshs!E31+ppshs!N31+trans!E30+opmp!E30+opmp!O30+comserv!H30+CapOut!H30</f>
        <v>35993029.56</v>
      </c>
      <c r="I29" s="19"/>
      <c r="J29" s="101">
        <f>Admin!G30+MidLev!G29+Inst!S31+'sp ed'!M30+ppshs!F31+ppshs!O31+trans!F30+opmp!F30+opmp!G30+opmp!H30+opmp!P30+comserv!J30+CapOut!J30+fixchg!C31</f>
        <v>363310799.99</v>
      </c>
      <c r="K29" s="19"/>
      <c r="L29" s="101">
        <f>Admin!H30+MidLev!H29+Inst!U31+'sp ed'!N30+ppshs!G31+ppshs!P31+trans!M30+opmp!I30+opmp!Q30+comserv!K30+CapOut!L30</f>
        <v>6961009.5</v>
      </c>
      <c r="M29" s="19"/>
      <c r="N29" s="101">
        <f>Admin!I30+Admin!K30+MidLev!J29+MidLev!K29+Inst!W31+Inst!X31+Inst!Y31+Inst!Z31+'sp ed'!O30+'sp ed'!Q30+ppshs!I31+ppshs!R31+trans!N30+opmp!J30+comserv!L30+CapOut!Q30+fixchg!K31+'sp ed'!P30</f>
        <v>169110703.86</v>
      </c>
    </row>
    <row r="30" spans="1:14" ht="12.75">
      <c r="A30" s="45" t="s">
        <v>30</v>
      </c>
      <c r="B30" s="19">
        <f>SUM(D30:N30)</f>
        <v>91374746.49000001</v>
      </c>
      <c r="C30" s="69"/>
      <c r="D30" s="101">
        <f>Admin!D31+MidLev!D30+Inst!C32+'sp ed'!C31+ppshs!C32+ppshs!L32+trans!C31+opmp!C31+opmp!M31+comserv!D31+CapOut!D31</f>
        <v>54120471.04000001</v>
      </c>
      <c r="E30" s="19"/>
      <c r="F30" s="101">
        <f>Admin!E31+MidLev!E30+Inst!Q32+'sp ed'!H31+ppshs!D32+ppshs!M32+trans!D31+opmp!D31+opmp!N31+comserv!F31+CapOut!F31</f>
        <v>7450527.09</v>
      </c>
      <c r="G30" s="19"/>
      <c r="H30" s="101">
        <f>Admin!F31+MidLev!F30+Inst!I32+'sp ed'!I31+ppshs!E32+ppshs!N32+trans!E31+opmp!E31+opmp!O31+comserv!H31+CapOut!H31</f>
        <v>2299184.8</v>
      </c>
      <c r="I30" s="19"/>
      <c r="J30" s="101">
        <f>Admin!G31+MidLev!G30+Inst!S32+'sp ed'!M31+ppshs!F32+ppshs!O32+trans!F31+opmp!F31+opmp!G31+opmp!H31+opmp!P31+comserv!J31+CapOut!J31+fixchg!C32</f>
        <v>20009567.64</v>
      </c>
      <c r="K30" s="19"/>
      <c r="L30" s="101">
        <f>Admin!H31+MidLev!H30+Inst!U32+'sp ed'!N31+ppshs!G32+ppshs!P32+trans!M31+opmp!I31+opmp!Q31+comserv!K31+CapOut!L31</f>
        <v>365070.1400000001</v>
      </c>
      <c r="M30" s="19"/>
      <c r="N30" s="101">
        <f>Admin!I31+Admin!K31+MidLev!J30+MidLev!K30+Inst!W32+Inst!X32+Inst!Y32+Inst!Z32+'sp ed'!O31+'sp ed'!Q31+ppshs!I32+ppshs!R32+trans!N31+opmp!J31+comserv!L31+CapOut!Q31+fixchg!K32+'sp ed'!P31</f>
        <v>7129925.78</v>
      </c>
    </row>
    <row r="31" spans="1:14" ht="12.75">
      <c r="A31" s="45" t="s">
        <v>31</v>
      </c>
      <c r="B31" s="19">
        <f>SUM(D31:N31)</f>
        <v>205256790.26000002</v>
      </c>
      <c r="C31" s="69"/>
      <c r="D31" s="101">
        <f>Admin!D32+MidLev!D31+Inst!C33+'sp ed'!C32+ppshs!C33+ppshs!L33+trans!C32+opmp!C32+opmp!M32+comserv!D32+CapOut!D32</f>
        <v>121127449.39000002</v>
      </c>
      <c r="E31" s="19"/>
      <c r="F31" s="101">
        <f>Admin!E32+MidLev!E31+Inst!Q33+'sp ed'!H32+ppshs!D33+ppshs!M33+trans!D32+opmp!D32+opmp!N32+comserv!F32+CapOut!F32</f>
        <v>17186432.67</v>
      </c>
      <c r="G31" s="19"/>
      <c r="H31" s="101">
        <f>Admin!F32+MidLev!F31+Inst!I33+'sp ed'!I32+ppshs!E33+ppshs!N33+trans!E32+opmp!E32+opmp!O32+comserv!H32+CapOut!H32</f>
        <v>5935667.150000001</v>
      </c>
      <c r="I31" s="19"/>
      <c r="J31" s="101">
        <f>Admin!G32+MidLev!G31+Inst!S33+'sp ed'!M32+ppshs!F33+ppshs!O33+trans!F32+opmp!F32+opmp!G32+opmp!H32+opmp!P32+comserv!J32+CapOut!J32+fixchg!C33</f>
        <v>44744246.06</v>
      </c>
      <c r="K31" s="19"/>
      <c r="L31" s="101">
        <f>Admin!H32+MidLev!H31+Inst!U33+'sp ed'!N32+ppshs!G33+ppshs!P33+trans!M32+opmp!I32+opmp!Q32+comserv!K32+CapOut!L32</f>
        <v>515414</v>
      </c>
      <c r="M31" s="19"/>
      <c r="N31" s="101">
        <f>Admin!I32+Admin!K32+MidLev!J31+MidLev!K31+Inst!W33+Inst!X33+Inst!Y33+Inst!Z33+'sp ed'!O32+'sp ed'!Q32+ppshs!I33+ppshs!R33+trans!N32+opmp!J32+comserv!L32+CapOut!Q32+fixchg!K33+'sp ed'!P32</f>
        <v>15747580.99</v>
      </c>
    </row>
    <row r="32" spans="1:14" ht="12.75">
      <c r="A32" s="45" t="s">
        <v>32</v>
      </c>
      <c r="B32" s="19">
        <f>SUM(D32:N32)</f>
        <v>39844515.4</v>
      </c>
      <c r="C32" s="69"/>
      <c r="D32" s="101">
        <f>Admin!D33+MidLev!D32+Inst!C34+'sp ed'!C33+ppshs!C34+ppshs!L34+trans!C33+opmp!C33+opmp!M33+comserv!D33+CapOut!D33</f>
        <v>23502320.02</v>
      </c>
      <c r="E32" s="19"/>
      <c r="F32" s="101">
        <f>Admin!E33+MidLev!E32+Inst!Q34+'sp ed'!H33+ppshs!D34+ppshs!M34+trans!D33+opmp!D33+opmp!N33+comserv!F33+CapOut!F33</f>
        <v>3303540.44</v>
      </c>
      <c r="G32" s="19"/>
      <c r="H32" s="101">
        <f>Admin!F33+MidLev!F32+Inst!I34+'sp ed'!I33+ppshs!E34+ppshs!N34+trans!E33+opmp!E33+opmp!O33+comserv!H33+CapOut!H33</f>
        <v>1075426.09</v>
      </c>
      <c r="I32" s="19"/>
      <c r="J32" s="101">
        <f>Admin!G33+MidLev!G32+Inst!S34+'sp ed'!M33+ppshs!F34+ppshs!O34+trans!F33+opmp!F33+opmp!G33+opmp!H33+opmp!P33+comserv!J33+CapOut!J33+fixchg!C34</f>
        <v>8426482.09</v>
      </c>
      <c r="K32" s="19"/>
      <c r="L32" s="101">
        <f>Admin!H33+MidLev!H32+Inst!U34+'sp ed'!N33+ppshs!G34+ppshs!P34+trans!M33+opmp!I33+opmp!Q33+comserv!K33+CapOut!L33</f>
        <v>776683.1599999999</v>
      </c>
      <c r="M32" s="19"/>
      <c r="N32" s="101">
        <f>Admin!I33+Admin!K33+MidLev!J32+MidLev!K32+Inst!W34+Inst!X34+Inst!Y34+Inst!Z34+'sp ed'!O33+'sp ed'!Q33+ppshs!I34+ppshs!R34+trans!N33+opmp!J33+comserv!L33+CapOut!Q33+fixchg!K34+'sp ed'!P33</f>
        <v>2760063.6</v>
      </c>
    </row>
    <row r="33" spans="1:14" ht="12.75">
      <c r="A33" s="45"/>
      <c r="B33" s="19"/>
      <c r="C33" s="6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.75">
      <c r="A34" s="45" t="s">
        <v>33</v>
      </c>
      <c r="B34" s="19">
        <f>SUM(D34:N34)</f>
        <v>52530849.550000004</v>
      </c>
      <c r="C34" s="69"/>
      <c r="D34" s="101">
        <f>Admin!D35+MidLev!D34+Inst!C36+'sp ed'!C35+ppshs!C36+ppshs!L36+trans!C35+opmp!C35+opmp!M35+comserv!D35+CapOut!D35</f>
        <v>31146310.23</v>
      </c>
      <c r="E34" s="19"/>
      <c r="F34" s="101">
        <f>Admin!E35+MidLev!E34+Inst!Q36+'sp ed'!H35+ppshs!D36+ppshs!M36+trans!D35+opmp!D35+opmp!N35+comserv!F35+CapOut!F35</f>
        <v>2636548.39</v>
      </c>
      <c r="G34" s="19"/>
      <c r="H34" s="101">
        <f>Admin!F35+MidLev!F34+Inst!I36+'sp ed'!I35+ppshs!E36+ppshs!N36+trans!E35+opmp!E35+opmp!O35+comserv!H35+CapOut!H35</f>
        <v>2324565.02</v>
      </c>
      <c r="I34" s="19"/>
      <c r="J34" s="101">
        <f>Admin!G35+MidLev!G34+Inst!S36+'sp ed'!M35+ppshs!F36+ppshs!O36+trans!F35+opmp!F35+opmp!G35+opmp!H35+opmp!P35+comserv!J35+CapOut!J35+fixchg!C36</f>
        <v>11809937.600000001</v>
      </c>
      <c r="K34" s="19"/>
      <c r="L34" s="101">
        <f>Admin!H35+MidLev!H34+Inst!U36+'sp ed'!N35+ppshs!G36+ppshs!P36+trans!M35+opmp!I35+opmp!Q35+comserv!K35+CapOut!L35</f>
        <v>999345.4199999999</v>
      </c>
      <c r="M34" s="19"/>
      <c r="N34" s="101">
        <f>Admin!I35+Admin!K35+MidLev!J34+MidLev!K34+Inst!W36+Inst!X36+Inst!Y36+Inst!Z36+'sp ed'!O35+'sp ed'!Q35+ppshs!I36+ppshs!R36+trans!N35+opmp!J35+comserv!L35+CapOut!Q35+fixchg!K36+'sp ed'!P35</f>
        <v>3614142.89</v>
      </c>
    </row>
    <row r="35" spans="1:14" ht="12.75">
      <c r="A35" s="45" t="s">
        <v>34</v>
      </c>
      <c r="B35" s="19">
        <f>SUM(D35:N35)</f>
        <v>269267194.21</v>
      </c>
      <c r="C35" s="69"/>
      <c r="D35" s="101">
        <f>Admin!D36+MidLev!D35+Inst!C37+'sp ed'!C36+ppshs!C37+ppshs!L37+trans!C36+opmp!C36+opmp!M36+comserv!D36+CapOut!D36</f>
        <v>160537140.45999995</v>
      </c>
      <c r="E35" s="19"/>
      <c r="F35" s="101">
        <f>Admin!E36+MidLev!E35+Inst!Q37+'sp ed'!H36+ppshs!D37+ppshs!M37+trans!D36+opmp!D36+opmp!N36+comserv!F36+CapOut!F36</f>
        <v>15868755.03</v>
      </c>
      <c r="G35" s="19"/>
      <c r="H35" s="101">
        <f>Admin!F36+MidLev!F35+Inst!I37+'sp ed'!I36+ppshs!E37+ppshs!N37+trans!E36+opmp!E36+opmp!O36+comserv!H36+CapOut!H36</f>
        <v>11489574.180000002</v>
      </c>
      <c r="I35" s="19"/>
      <c r="J35" s="101">
        <f>Admin!G36+MidLev!G35+Inst!S37+'sp ed'!M36+ppshs!F37+ppshs!O37+trans!F36+opmp!F36+opmp!G36+opmp!H36+opmp!P36+comserv!J36+CapOut!J36+fixchg!C37</f>
        <v>57369825.60000001</v>
      </c>
      <c r="K35" s="19"/>
      <c r="L35" s="101">
        <f>Admin!H36+MidLev!H35+Inst!U37+'sp ed'!N36+ppshs!G37+ppshs!P37+trans!M36+opmp!I36+opmp!Q36+comserv!K36+CapOut!L36</f>
        <v>3745000.65</v>
      </c>
      <c r="M35" s="19"/>
      <c r="N35" s="101">
        <f>Admin!I36+Admin!K36+MidLev!J35+MidLev!K35+Inst!W37+Inst!X37+Inst!Y37+Inst!Z37+'sp ed'!O36+'sp ed'!Q36+ppshs!I37+ppshs!R37+trans!N36+opmp!J36+comserv!L36+CapOut!Q36+fixchg!K37+'sp ed'!P36</f>
        <v>20256898.290000003</v>
      </c>
    </row>
    <row r="36" spans="1:14" ht="12.75">
      <c r="A36" s="45" t="s">
        <v>35</v>
      </c>
      <c r="B36" s="19">
        <f>SUM(D36:N36)</f>
        <v>187142717.39000002</v>
      </c>
      <c r="C36" s="69"/>
      <c r="D36" s="101">
        <f>Admin!D37+MidLev!D36+Inst!C38+'sp ed'!C37+ppshs!C38+ppshs!L38+trans!C37+opmp!C37+opmp!M37+comserv!D37+CapOut!D37</f>
        <v>108139596.52</v>
      </c>
      <c r="E36" s="19"/>
      <c r="F36" s="101">
        <f>Admin!E37+MidLev!E36+Inst!Q38+'sp ed'!H37+ppshs!D38+ppshs!M38+trans!D37+opmp!D37+opmp!N37+comserv!F37+CapOut!F37</f>
        <v>16889234.12</v>
      </c>
      <c r="G36" s="19"/>
      <c r="H36" s="101">
        <f>Admin!F37+MidLev!F36+Inst!I38+'sp ed'!I37+ppshs!E38+ppshs!N38+trans!E37+opmp!E37+opmp!O37+comserv!H37+CapOut!H37</f>
        <v>6024691.620000001</v>
      </c>
      <c r="I36" s="19"/>
      <c r="J36" s="101">
        <f>Admin!G37+MidLev!G36+Inst!S38+'sp ed'!M37+ppshs!F38+ppshs!O38+trans!F37+opmp!F37+opmp!G37+opmp!H37+opmp!P37+comserv!J37+CapOut!J37+fixchg!C38</f>
        <v>38796756.260000005</v>
      </c>
      <c r="K36" s="19"/>
      <c r="L36" s="101">
        <f>Admin!H37+MidLev!H36+Inst!U38+'sp ed'!N37+ppshs!G38+ppshs!P38+trans!M37+opmp!I37+opmp!Q37+comserv!K37+CapOut!L37</f>
        <v>3222483.1</v>
      </c>
      <c r="M36" s="19"/>
      <c r="N36" s="101">
        <f>Admin!I37+Admin!K37+MidLev!J36+MidLev!K36+Inst!W38+Inst!X38+Inst!Y38+Inst!Z38+'sp ed'!O37+'sp ed'!Q37+ppshs!I38+ppshs!R38+trans!N37+opmp!J37+comserv!L37+CapOut!Q37+fixchg!K38+'sp ed'!P37</f>
        <v>14069955.77</v>
      </c>
    </row>
    <row r="37" spans="1:14" ht="12.75">
      <c r="A37" s="46" t="s">
        <v>36</v>
      </c>
      <c r="B37" s="27">
        <f>SUM(D37:N37)</f>
        <v>105776890.80000001</v>
      </c>
      <c r="C37" s="70"/>
      <c r="D37" s="129">
        <f>Admin!D38+MidLev!D37+Inst!C39+'sp ed'!C38+ppshs!C39+ppshs!L39+trans!C38+opmp!C38+opmp!M38+comserv!D38+CapOut!D38</f>
        <v>63305182.31</v>
      </c>
      <c r="E37" s="27"/>
      <c r="F37" s="129">
        <f>Admin!E38+MidLev!E37+Inst!Q39+'sp ed'!H38+ppshs!D39+ppshs!M39+trans!D38+opmp!D38+opmp!N38+comserv!F38+CapOut!F38</f>
        <v>7595999.79</v>
      </c>
      <c r="G37" s="27"/>
      <c r="H37" s="129">
        <f>Admin!F38+MidLev!F37+Inst!I39+'sp ed'!I38+ppshs!E39+ppshs!N39+trans!E38+opmp!E38+opmp!O38+comserv!H38+CapOut!H38</f>
        <v>4534510.58</v>
      </c>
      <c r="I37" s="27"/>
      <c r="J37" s="129">
        <f>Admin!G38+MidLev!G37+Inst!S39+'sp ed'!M38+ppshs!F39+ppshs!O39+trans!F38+opmp!F38+opmp!G38+opmp!H38+opmp!P38+comserv!J38+CapOut!J38+fixchg!C39</f>
        <v>21867841.46</v>
      </c>
      <c r="K37" s="27"/>
      <c r="L37" s="129">
        <f>Admin!H38+MidLev!H37+Inst!U39+'sp ed'!N38+ppshs!G39+ppshs!P39+trans!M38+opmp!I38+opmp!Q38+comserv!K38+CapOut!L38</f>
        <v>596193.61</v>
      </c>
      <c r="M37" s="27"/>
      <c r="N37" s="129">
        <f>Admin!I38+Admin!K38+MidLev!J37+MidLev!K37+Inst!W39+Inst!X39+Inst!Y39+Inst!Z39+'sp ed'!O38+'sp ed'!Q38+ppshs!I39+ppshs!R39+trans!N38+opmp!J38+comserv!L38+CapOut!Q38+fixchg!K39+'sp ed'!P38</f>
        <v>7877163.05</v>
      </c>
    </row>
    <row r="38" spans="1:14" ht="12.75">
      <c r="A38" s="45" t="s">
        <v>266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71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ht="12.75">
      <c r="J40" s="135"/>
    </row>
    <row r="41" spans="8:12" ht="12.75">
      <c r="H41" s="131" t="s">
        <v>269</v>
      </c>
      <c r="J41" s="131" t="s">
        <v>291</v>
      </c>
      <c r="L41" t="s">
        <v>257</v>
      </c>
    </row>
    <row r="42" ht="12.75">
      <c r="J42" s="5"/>
    </row>
    <row r="43" spans="6:12" ht="12.75">
      <c r="F43" t="s">
        <v>254</v>
      </c>
      <c r="H43" s="31">
        <v>13054101115.779001</v>
      </c>
      <c r="I43" s="32"/>
      <c r="J43" s="31">
        <f>tABLE1!B10</f>
        <v>13196339503.949999</v>
      </c>
      <c r="L43" s="134">
        <f>(J43-H43)/H43</f>
        <v>0.010896069128732927</v>
      </c>
    </row>
    <row r="44" spans="1:12" ht="12.75">
      <c r="A44" t="s">
        <v>253</v>
      </c>
      <c r="B44" s="131"/>
      <c r="F44" t="s">
        <v>255</v>
      </c>
      <c r="H44" s="132">
        <v>11586117449.989</v>
      </c>
      <c r="I44" s="32"/>
      <c r="J44" s="133">
        <f>tABLE1!C10</f>
        <v>11700842165.589998</v>
      </c>
      <c r="K44" s="32"/>
      <c r="L44" s="134">
        <f>(J44-H44)/H44</f>
        <v>0.009901912016359444</v>
      </c>
    </row>
    <row r="45" spans="1:14" ht="12.75">
      <c r="A45" s="56" t="s">
        <v>251</v>
      </c>
      <c r="B45" s="35">
        <f>D8</f>
        <v>6912808939.610001</v>
      </c>
      <c r="D45" s="187">
        <f>B45/B51</f>
        <v>0.5904606698642884</v>
      </c>
      <c r="F45" t="s">
        <v>0</v>
      </c>
      <c r="H45" s="31">
        <v>6974954622.68</v>
      </c>
      <c r="I45" s="31"/>
      <c r="J45" s="31">
        <f>D8</f>
        <v>6912808939.610001</v>
      </c>
      <c r="K45" s="31"/>
      <c r="L45" s="134">
        <f>(J45-H45)/H45</f>
        <v>-0.008909833315320028</v>
      </c>
      <c r="N45" s="135">
        <f>J45-H45</f>
        <v>-62145683.069999695</v>
      </c>
    </row>
    <row r="46" spans="1:12" ht="12.75">
      <c r="A46" s="56" t="s">
        <v>105</v>
      </c>
      <c r="B46" s="132">
        <f>F8</f>
        <v>778415526.94</v>
      </c>
      <c r="D46" s="187">
        <f>B46/B51</f>
        <v>0.06648871066523154</v>
      </c>
      <c r="H46" s="31"/>
      <c r="I46" s="31"/>
      <c r="J46" s="31"/>
      <c r="K46" s="31"/>
      <c r="L46" s="31"/>
    </row>
    <row r="47" spans="1:12" ht="12.75">
      <c r="A47" s="56" t="s">
        <v>252</v>
      </c>
      <c r="B47" s="132">
        <f>H8</f>
        <v>352221301.81999993</v>
      </c>
      <c r="D47" s="187">
        <f>B47/B51</f>
        <v>0.03008514015502966</v>
      </c>
      <c r="F47" t="s">
        <v>256</v>
      </c>
      <c r="H47" s="31">
        <v>459432282.34000003</v>
      </c>
      <c r="I47" s="31"/>
      <c r="J47" s="31">
        <f>B47+B49</f>
        <v>431833113.40999997</v>
      </c>
      <c r="K47" s="31"/>
      <c r="L47" s="188">
        <f>(J47-H47)/H47</f>
        <v>-0.0600723327264484</v>
      </c>
    </row>
    <row r="48" spans="1:12" ht="12.75">
      <c r="A48" s="56" t="s">
        <v>70</v>
      </c>
      <c r="B48" s="132">
        <f>J8</f>
        <v>2509366094.01</v>
      </c>
      <c r="D48" s="187">
        <f>B48/B51</f>
        <v>0.21433862815358953</v>
      </c>
      <c r="H48" s="226">
        <f>H47/11595222813.41</f>
        <v>0.03962254884905374</v>
      </c>
      <c r="J48" s="226">
        <f>J47/B51</f>
        <v>0.03688521867755179</v>
      </c>
      <c r="L48" s="226">
        <f>J48-H48</f>
        <v>-0.0027373301715019477</v>
      </c>
    </row>
    <row r="49" spans="1:4" ht="12.75">
      <c r="A49" s="56" t="s">
        <v>9</v>
      </c>
      <c r="B49" s="132">
        <f>L8</f>
        <v>79611811.59</v>
      </c>
      <c r="D49" s="187">
        <f>B49/B51</f>
        <v>0.006800078522522126</v>
      </c>
    </row>
    <row r="50" spans="1:4" ht="12.75">
      <c r="A50" s="56" t="s">
        <v>10</v>
      </c>
      <c r="B50" s="132">
        <f>N8</f>
        <v>1075060486.1499999</v>
      </c>
      <c r="D50" s="187">
        <f>B50/B51</f>
        <v>0.09182677263933882</v>
      </c>
    </row>
    <row r="51" spans="2:4" ht="13.5" thickBot="1">
      <c r="B51" s="220">
        <f>SUM(B45:B50)</f>
        <v>11707484160.12</v>
      </c>
      <c r="D51" s="201">
        <f>SUM(D45:D50)</f>
        <v>1</v>
      </c>
    </row>
    <row r="52" spans="2:4" ht="13.5" thickTop="1">
      <c r="B52" s="131"/>
      <c r="D52" s="128"/>
    </row>
    <row r="53" ht="12.75">
      <c r="B53" s="223"/>
    </row>
    <row r="54" ht="12.75">
      <c r="B54" s="131"/>
    </row>
    <row r="55" ht="12.75">
      <c r="B55" s="224"/>
    </row>
    <row r="56" ht="12.75">
      <c r="B56" s="131"/>
    </row>
    <row r="57" ht="12.75">
      <c r="B57" s="131"/>
    </row>
    <row r="58" ht="12.75">
      <c r="B58" s="131"/>
    </row>
    <row r="59" ht="12.75">
      <c r="B59" s="131"/>
    </row>
    <row r="60" ht="12.75">
      <c r="B60" s="131"/>
    </row>
    <row r="61" ht="12.75">
      <c r="B61" s="131"/>
    </row>
    <row r="62" ht="12.75">
      <c r="B62" s="131"/>
    </row>
    <row r="63" ht="12.75">
      <c r="B63" s="131"/>
    </row>
    <row r="64" ht="12.75">
      <c r="B64" s="131"/>
    </row>
    <row r="65" ht="12.75">
      <c r="B65" s="131"/>
    </row>
    <row r="66" ht="12.75">
      <c r="B66" s="131"/>
    </row>
  </sheetData>
  <sheetProtection password="CAF5" sheet="1" objects="1" scenarios="1"/>
  <mergeCells count="2">
    <mergeCell ref="A1:N1"/>
    <mergeCell ref="A3:N3"/>
  </mergeCells>
  <printOptions/>
  <pageMargins left="0.6" right="0.52" top="1" bottom="1" header="0.5" footer="0.5"/>
  <pageSetup fitToHeight="1" fitToWidth="1" horizontalDpi="600" verticalDpi="600" orientation="landscape" scale="84" r:id="rId2"/>
  <headerFooter scaleWithDoc="0" alignWithMargins="0">
    <oddFooter>&amp;L&amp;"Arial,Italic"MSDE-LFRO 11 / 2012&amp;C- 20 -&amp;R&amp;"Arial,Italic"Selected Financial Data - Part 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6.28125" style="32" customWidth="1"/>
    <col min="2" max="2" width="16.57421875" style="78" customWidth="1"/>
    <col min="3" max="3" width="2.00390625" style="32" customWidth="1"/>
    <col min="4" max="4" width="14.140625" style="32" customWidth="1"/>
    <col min="5" max="5" width="14.00390625" style="32" customWidth="1"/>
    <col min="6" max="6" width="13.28125" style="32" customWidth="1"/>
    <col min="7" max="7" width="13.140625" style="32" customWidth="1"/>
    <col min="8" max="8" width="13.28125" style="32" customWidth="1"/>
    <col min="9" max="10" width="13.00390625" style="32" customWidth="1"/>
    <col min="11" max="11" width="14.28125" style="32" customWidth="1"/>
    <col min="12" max="12" width="16.7109375" style="131" customWidth="1"/>
    <col min="13" max="13" width="15.140625" style="131" customWidth="1"/>
    <col min="14" max="14" width="18.140625" style="32" customWidth="1"/>
  </cols>
  <sheetData>
    <row r="1" spans="1:11" ht="12.75">
      <c r="A1" s="279" t="s">
        <v>132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>
      <c r="A2" s="18"/>
      <c r="B2" s="21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279" t="s">
        <v>270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9"/>
      <c r="N4" s="121">
        <v>41001</v>
      </c>
    </row>
    <row r="5" spans="1:14" ht="13.5" customHeight="1" thickTop="1">
      <c r="A5" s="19"/>
      <c r="B5" s="19"/>
      <c r="C5" s="19"/>
      <c r="D5" s="19"/>
      <c r="E5" s="19"/>
      <c r="F5" s="19"/>
      <c r="G5" s="19"/>
      <c r="H5" s="19"/>
      <c r="I5" s="283" t="s">
        <v>10</v>
      </c>
      <c r="J5" s="283"/>
      <c r="K5" s="283"/>
      <c r="L5" s="269"/>
      <c r="N5" s="237" t="s">
        <v>231</v>
      </c>
    </row>
    <row r="6" spans="1:14" s="3" customFormat="1" ht="12.75">
      <c r="A6" s="21" t="s">
        <v>37</v>
      </c>
      <c r="B6" s="227"/>
      <c r="C6" s="227"/>
      <c r="D6" s="230" t="s">
        <v>0</v>
      </c>
      <c r="E6" s="230"/>
      <c r="F6" s="230" t="s">
        <v>5</v>
      </c>
      <c r="G6" s="230"/>
      <c r="H6" s="230"/>
      <c r="I6" s="230"/>
      <c r="J6" s="230"/>
      <c r="K6" s="230"/>
      <c r="L6" s="290" t="s">
        <v>225</v>
      </c>
      <c r="M6" s="228"/>
      <c r="N6" s="237" t="s">
        <v>258</v>
      </c>
    </row>
    <row r="7" spans="1:14" s="3" customFormat="1" ht="13.5" customHeight="1">
      <c r="A7" s="21" t="s">
        <v>38</v>
      </c>
      <c r="B7" s="292" t="s">
        <v>11</v>
      </c>
      <c r="C7" s="292"/>
      <c r="D7" s="230" t="s">
        <v>1</v>
      </c>
      <c r="E7" s="230" t="s">
        <v>3</v>
      </c>
      <c r="F7" s="230" t="s">
        <v>1</v>
      </c>
      <c r="G7" s="230" t="s">
        <v>7</v>
      </c>
      <c r="H7" s="230"/>
      <c r="I7" s="230" t="s">
        <v>10</v>
      </c>
      <c r="J7" s="293" t="s">
        <v>222</v>
      </c>
      <c r="K7" s="230"/>
      <c r="L7" s="281"/>
      <c r="M7" s="270"/>
      <c r="N7" s="237" t="s">
        <v>232</v>
      </c>
    </row>
    <row r="8" spans="1:14" s="3" customFormat="1" ht="13.5" thickBot="1">
      <c r="A8" s="24" t="s">
        <v>39</v>
      </c>
      <c r="B8" s="291" t="s">
        <v>177</v>
      </c>
      <c r="C8" s="291"/>
      <c r="D8" s="229" t="s">
        <v>2</v>
      </c>
      <c r="E8" s="229" t="s">
        <v>4</v>
      </c>
      <c r="F8" s="229" t="s">
        <v>6</v>
      </c>
      <c r="G8" s="229" t="s">
        <v>8</v>
      </c>
      <c r="H8" s="229" t="s">
        <v>9</v>
      </c>
      <c r="I8" s="229" t="s">
        <v>7</v>
      </c>
      <c r="J8" s="294"/>
      <c r="K8" s="229" t="s">
        <v>92</v>
      </c>
      <c r="L8" s="282"/>
      <c r="M8" s="270"/>
      <c r="N8" s="237"/>
    </row>
    <row r="9" spans="1:14" s="10" customFormat="1" ht="12.75">
      <c r="A9" s="19" t="s">
        <v>13</v>
      </c>
      <c r="B9" s="31">
        <f>SUM(B11:B38)</f>
        <v>314694119.15999985</v>
      </c>
      <c r="C9" s="98"/>
      <c r="D9" s="31">
        <f aca="true" t="shared" si="0" ref="D9:L9">SUM(D11:D38)</f>
        <v>216367343.03000006</v>
      </c>
      <c r="E9" s="31">
        <f t="shared" si="0"/>
        <v>73112029.15</v>
      </c>
      <c r="F9" s="31">
        <f t="shared" si="0"/>
        <v>10127265.6</v>
      </c>
      <c r="G9" s="31">
        <f t="shared" si="0"/>
        <v>7650395.45</v>
      </c>
      <c r="H9" s="31">
        <f t="shared" si="0"/>
        <v>5646549.109999999</v>
      </c>
      <c r="I9" s="31">
        <f t="shared" si="0"/>
        <v>1790536.82</v>
      </c>
      <c r="J9" s="31">
        <f t="shared" si="0"/>
        <v>0</v>
      </c>
      <c r="K9" s="31">
        <f t="shared" si="0"/>
        <v>372547.25</v>
      </c>
      <c r="L9" s="31">
        <f t="shared" si="0"/>
        <v>0</v>
      </c>
      <c r="M9" s="256"/>
      <c r="N9" s="31">
        <f>SUM(N11:N38)</f>
        <v>307257033.2299999</v>
      </c>
    </row>
    <row r="10" spans="1:11" ht="12.75">
      <c r="A10" s="21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4" ht="12.75">
      <c r="A11" s="21" t="s">
        <v>14</v>
      </c>
      <c r="B11" s="52">
        <f>+D11+E11+F11+G11+H11+I11</f>
        <v>2067930.05</v>
      </c>
      <c r="C11" s="52"/>
      <c r="D11" s="112">
        <v>1690475.74</v>
      </c>
      <c r="E11" s="52">
        <v>214041.91999999998</v>
      </c>
      <c r="F11" s="52">
        <v>22466.23</v>
      </c>
      <c r="G11" s="52">
        <v>125862.29000000001</v>
      </c>
      <c r="H11" s="52">
        <v>15083.869999999999</v>
      </c>
      <c r="I11" s="81">
        <v>0</v>
      </c>
      <c r="J11" s="52">
        <v>0</v>
      </c>
      <c r="K11" s="52">
        <v>362547.25</v>
      </c>
      <c r="L11" s="171"/>
      <c r="M11" s="171"/>
      <c r="N11" s="78">
        <f>B11-H11-I11</f>
        <v>2052846.18</v>
      </c>
    </row>
    <row r="12" spans="1:14" ht="12.75">
      <c r="A12" s="21" t="s">
        <v>15</v>
      </c>
      <c r="B12" s="52">
        <f>+D12+E12+F12+G12+H12+I12</f>
        <v>26924072.22</v>
      </c>
      <c r="C12" s="52"/>
      <c r="D12" s="52">
        <v>19933694.88</v>
      </c>
      <c r="E12" s="52">
        <v>3873103.23</v>
      </c>
      <c r="F12" s="52">
        <v>2220579.29</v>
      </c>
      <c r="G12" s="52">
        <v>841199.2700000001</v>
      </c>
      <c r="H12" s="52">
        <v>55495.55</v>
      </c>
      <c r="I12" s="81">
        <v>0</v>
      </c>
      <c r="J12" s="52">
        <v>0</v>
      </c>
      <c r="K12" s="52">
        <v>0</v>
      </c>
      <c r="L12" s="171"/>
      <c r="M12" s="171"/>
      <c r="N12" s="78">
        <f>B12-H12-I12</f>
        <v>26868576.669999998</v>
      </c>
    </row>
    <row r="13" spans="1:14" s="85" customFormat="1" ht="12.75">
      <c r="A13" s="52" t="s">
        <v>16</v>
      </c>
      <c r="B13" s="52">
        <f>+D13+E13+F13+G13+H13+I13</f>
        <v>64143905.39</v>
      </c>
      <c r="C13" s="52"/>
      <c r="D13" s="192">
        <v>33849827.08</v>
      </c>
      <c r="E13" s="52">
        <v>25049862.23</v>
      </c>
      <c r="F13" s="52">
        <v>1088042.2899999998</v>
      </c>
      <c r="G13" s="52">
        <v>2249041.14</v>
      </c>
      <c r="H13" s="52">
        <v>1907132.65</v>
      </c>
      <c r="I13" s="52">
        <v>0</v>
      </c>
      <c r="J13" s="52">
        <v>0</v>
      </c>
      <c r="K13" s="52">
        <v>0</v>
      </c>
      <c r="L13" s="171"/>
      <c r="M13" s="171"/>
      <c r="N13" s="78">
        <f>B13-H13-I13</f>
        <v>62236772.74</v>
      </c>
    </row>
    <row r="14" spans="1:14" ht="12.75">
      <c r="A14" s="19" t="s">
        <v>17</v>
      </c>
      <c r="B14" s="52">
        <f>+D14+E14+F14+G14+H14+I14</f>
        <v>42583349.74</v>
      </c>
      <c r="C14" s="52"/>
      <c r="D14" s="52">
        <v>29244202.8</v>
      </c>
      <c r="E14" s="52">
        <v>9127209.28</v>
      </c>
      <c r="F14" s="44">
        <v>2202237.71</v>
      </c>
      <c r="G14" s="142">
        <v>609104.58</v>
      </c>
      <c r="H14" s="52">
        <v>1241157.03</v>
      </c>
      <c r="I14" s="52">
        <v>159438.34</v>
      </c>
      <c r="J14" s="52">
        <v>0</v>
      </c>
      <c r="K14" s="52">
        <v>0</v>
      </c>
      <c r="L14" s="171"/>
      <c r="M14" s="171"/>
      <c r="N14" s="78">
        <f>B14-H14-I14</f>
        <v>41182754.37</v>
      </c>
    </row>
    <row r="15" spans="1:14" ht="12.75">
      <c r="A15" s="19" t="s">
        <v>18</v>
      </c>
      <c r="B15" s="52">
        <f>+D15+E15+F15+G15+H15+I15</f>
        <v>6272189.850000001</v>
      </c>
      <c r="C15" s="52"/>
      <c r="D15" s="52">
        <v>3547189.89</v>
      </c>
      <c r="E15" s="52">
        <v>982318.77</v>
      </c>
      <c r="F15" s="52">
        <v>92252.48</v>
      </c>
      <c r="G15" s="52">
        <v>262377.68</v>
      </c>
      <c r="H15" s="52">
        <v>88051.03</v>
      </c>
      <c r="I15" s="52">
        <v>1300000</v>
      </c>
      <c r="J15" s="52">
        <v>0</v>
      </c>
      <c r="K15" s="52">
        <v>0</v>
      </c>
      <c r="L15" s="171"/>
      <c r="M15" s="171"/>
      <c r="N15" s="78">
        <f>B15-H15-I15</f>
        <v>4884138.82</v>
      </c>
    </row>
    <row r="16" spans="1:13" ht="12.75">
      <c r="A16" s="19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71"/>
      <c r="M16" s="171"/>
    </row>
    <row r="17" spans="1:14" ht="12.75">
      <c r="A17" s="19" t="s">
        <v>19</v>
      </c>
      <c r="B17" s="52">
        <f>+D17+E17+F17+G17+H17+I17</f>
        <v>1533217.96</v>
      </c>
      <c r="C17" s="52"/>
      <c r="D17" s="52">
        <v>1048530.43</v>
      </c>
      <c r="E17" s="52">
        <v>250655.15</v>
      </c>
      <c r="F17" s="52">
        <v>74585.45999999999</v>
      </c>
      <c r="G17" s="52">
        <v>157526.91999999998</v>
      </c>
      <c r="H17" s="52">
        <v>1920</v>
      </c>
      <c r="I17" s="52">
        <v>0</v>
      </c>
      <c r="J17" s="52">
        <v>0</v>
      </c>
      <c r="K17" s="52">
        <v>0</v>
      </c>
      <c r="L17" s="171"/>
      <c r="M17" s="171"/>
      <c r="N17" s="78">
        <f>B17-H17-I17</f>
        <v>1531297.96</v>
      </c>
    </row>
    <row r="18" spans="1:14" ht="12.75">
      <c r="A18" s="19" t="s">
        <v>20</v>
      </c>
      <c r="B18" s="52">
        <f>+D18+E18+F18+G18+H18+I18</f>
        <v>5112301.04</v>
      </c>
      <c r="C18" s="52"/>
      <c r="D18" s="52">
        <v>4215386.91</v>
      </c>
      <c r="E18" s="52">
        <v>585654.53</v>
      </c>
      <c r="F18" s="52">
        <v>59306.420000000006</v>
      </c>
      <c r="G18" s="81">
        <v>251953.18</v>
      </c>
      <c r="H18" s="52">
        <v>0</v>
      </c>
      <c r="I18" s="52">
        <v>0</v>
      </c>
      <c r="J18" s="52">
        <v>0</v>
      </c>
      <c r="K18" s="52">
        <v>0</v>
      </c>
      <c r="L18" s="171"/>
      <c r="M18" s="171"/>
      <c r="N18" s="78">
        <f>B18-H18-I18</f>
        <v>5112301.04</v>
      </c>
    </row>
    <row r="19" spans="1:14" ht="12.75">
      <c r="A19" s="19" t="s">
        <v>21</v>
      </c>
      <c r="B19" s="52">
        <f>+D19+E19+F19+G19+H19+I19</f>
        <v>4404542.9399999995</v>
      </c>
      <c r="C19" s="52"/>
      <c r="D19" s="52">
        <v>3133746.91</v>
      </c>
      <c r="E19" s="52">
        <v>847300.84</v>
      </c>
      <c r="F19" s="52">
        <v>85453.5</v>
      </c>
      <c r="G19" s="52">
        <v>123345.62999999998</v>
      </c>
      <c r="H19" s="52">
        <v>214696.06</v>
      </c>
      <c r="I19" s="52">
        <v>0</v>
      </c>
      <c r="J19" s="52">
        <v>0</v>
      </c>
      <c r="K19" s="52">
        <v>0</v>
      </c>
      <c r="L19" s="171"/>
      <c r="M19" s="171"/>
      <c r="N19" s="78">
        <f>B19-H19-I19</f>
        <v>4189846.8799999994</v>
      </c>
    </row>
    <row r="20" spans="1:14" ht="12.75">
      <c r="A20" s="19" t="s">
        <v>22</v>
      </c>
      <c r="B20" s="52">
        <f>+D20+E20+F20+G20+H20+I20</f>
        <v>8322413.14</v>
      </c>
      <c r="C20" s="52"/>
      <c r="D20" s="52">
        <v>6447617.15</v>
      </c>
      <c r="E20" s="52">
        <v>1220763.89</v>
      </c>
      <c r="F20" s="52">
        <v>360931.80999999994</v>
      </c>
      <c r="G20" s="52">
        <v>221593.37000000002</v>
      </c>
      <c r="H20" s="52">
        <v>71506.92</v>
      </c>
      <c r="I20" s="52">
        <v>0</v>
      </c>
      <c r="J20" s="52">
        <v>0</v>
      </c>
      <c r="K20" s="52">
        <v>10000</v>
      </c>
      <c r="L20" s="171"/>
      <c r="M20" s="171"/>
      <c r="N20" s="78">
        <f>B20-H20-I20</f>
        <v>8250906.22</v>
      </c>
    </row>
    <row r="21" spans="1:14" ht="12.75">
      <c r="A21" s="19" t="s">
        <v>23</v>
      </c>
      <c r="B21" s="52">
        <f>+D21+E21+F21+G21+H21+I21</f>
        <v>1343681.73</v>
      </c>
      <c r="C21" s="52"/>
      <c r="D21" s="52">
        <v>1005441.37</v>
      </c>
      <c r="E21" s="52">
        <v>185567.78</v>
      </c>
      <c r="F21" s="52">
        <v>68548.29000000001</v>
      </c>
      <c r="G21" s="52">
        <v>71710.29000000001</v>
      </c>
      <c r="H21" s="52">
        <v>12414</v>
      </c>
      <c r="I21" s="52">
        <v>0</v>
      </c>
      <c r="J21" s="52">
        <v>0</v>
      </c>
      <c r="K21" s="52">
        <v>0</v>
      </c>
      <c r="L21" s="171"/>
      <c r="M21" s="171"/>
      <c r="N21" s="78">
        <f>B21-H21-I21</f>
        <v>1331267.73</v>
      </c>
    </row>
    <row r="22" spans="1:13" ht="12.75">
      <c r="A22" s="1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71"/>
      <c r="M22" s="171"/>
    </row>
    <row r="23" spans="1:14" ht="12.75">
      <c r="A23" s="19" t="s">
        <v>24</v>
      </c>
      <c r="B23" s="52">
        <f>+D23+E23+F23+G23+H23+I23</f>
        <v>9435059.24</v>
      </c>
      <c r="C23" s="52"/>
      <c r="D23" s="52">
        <v>6982510.29</v>
      </c>
      <c r="E23" s="52">
        <v>1437780.77</v>
      </c>
      <c r="F23" s="81">
        <v>416086.49000000005</v>
      </c>
      <c r="G23" s="52">
        <v>118809.87000000001</v>
      </c>
      <c r="H23" s="52">
        <v>176153.59</v>
      </c>
      <c r="I23" s="52">
        <v>303718.23</v>
      </c>
      <c r="J23" s="52">
        <v>0</v>
      </c>
      <c r="K23" s="52">
        <v>0</v>
      </c>
      <c r="L23" s="171"/>
      <c r="M23" s="171"/>
      <c r="N23" s="78">
        <f>B23-H23-I23</f>
        <v>8955187.42</v>
      </c>
    </row>
    <row r="24" spans="1:14" ht="12.75">
      <c r="A24" s="19" t="s">
        <v>25</v>
      </c>
      <c r="B24" s="52">
        <f>+D24+E24+F24+G24+H24+I24</f>
        <v>1621936.49</v>
      </c>
      <c r="C24" s="52"/>
      <c r="D24" s="52">
        <v>1187192.77</v>
      </c>
      <c r="E24" s="52">
        <v>187388.09000000003</v>
      </c>
      <c r="F24" s="52">
        <v>49290.14</v>
      </c>
      <c r="G24" s="52">
        <v>155806.71</v>
      </c>
      <c r="H24" s="52">
        <v>42107.729999999996</v>
      </c>
      <c r="I24" s="81">
        <v>151.05</v>
      </c>
      <c r="J24" s="52">
        <v>0</v>
      </c>
      <c r="K24" s="52">
        <v>0</v>
      </c>
      <c r="L24" s="171"/>
      <c r="M24" s="171"/>
      <c r="N24" s="78">
        <f>B24-H24-I24</f>
        <v>1579677.71</v>
      </c>
    </row>
    <row r="25" spans="1:14" ht="12.75">
      <c r="A25" s="19" t="s">
        <v>26</v>
      </c>
      <c r="B25" s="52">
        <f>+D25+E25+F25+G25+H25+I25</f>
        <v>11049350.69</v>
      </c>
      <c r="C25" s="52"/>
      <c r="D25" s="52">
        <v>8646903.82</v>
      </c>
      <c r="E25" s="52">
        <v>1552486</v>
      </c>
      <c r="F25" s="52">
        <v>301022.07</v>
      </c>
      <c r="G25" s="52">
        <v>302964.27</v>
      </c>
      <c r="H25" s="52">
        <v>245974.53</v>
      </c>
      <c r="I25" s="52">
        <v>0</v>
      </c>
      <c r="J25" s="52">
        <v>0</v>
      </c>
      <c r="K25" s="52">
        <v>0</v>
      </c>
      <c r="L25" s="171"/>
      <c r="M25" s="171"/>
      <c r="N25" s="78">
        <f>B25-H25-I25</f>
        <v>10803376.16</v>
      </c>
    </row>
    <row r="26" spans="1:14" ht="12.75">
      <c r="A26" s="19" t="s">
        <v>27</v>
      </c>
      <c r="B26" s="52">
        <f>+D26+E26+F26+G26+H26+I26</f>
        <v>10205869</v>
      </c>
      <c r="C26" s="52"/>
      <c r="D26" s="52">
        <v>7515294</v>
      </c>
      <c r="E26" s="52">
        <v>1683606</v>
      </c>
      <c r="F26" s="52">
        <v>701396</v>
      </c>
      <c r="G26" s="52">
        <v>305573</v>
      </c>
      <c r="H26" s="52">
        <v>0</v>
      </c>
      <c r="I26" s="52">
        <v>0</v>
      </c>
      <c r="J26" s="52">
        <v>0</v>
      </c>
      <c r="K26" s="52">
        <v>0</v>
      </c>
      <c r="L26" s="171"/>
      <c r="M26" s="171"/>
      <c r="N26" s="78">
        <f>B26-H26-I26</f>
        <v>10205869</v>
      </c>
    </row>
    <row r="27" spans="1:14" ht="12.75">
      <c r="A27" s="19" t="s">
        <v>28</v>
      </c>
      <c r="B27" s="52">
        <f>+D27+E27+F27+G27+H27+I27</f>
        <v>1276943.53</v>
      </c>
      <c r="C27" s="52"/>
      <c r="D27" s="52">
        <v>805634.78</v>
      </c>
      <c r="E27" s="52">
        <v>313646.76</v>
      </c>
      <c r="F27" s="52">
        <v>45116.380000000005</v>
      </c>
      <c r="G27" s="52">
        <v>112545.61</v>
      </c>
      <c r="H27" s="52">
        <v>0</v>
      </c>
      <c r="I27" s="52">
        <v>0</v>
      </c>
      <c r="J27" s="52">
        <v>0</v>
      </c>
      <c r="K27" s="52">
        <v>0</v>
      </c>
      <c r="L27" s="171"/>
      <c r="M27" s="171"/>
      <c r="N27" s="78">
        <f>B27-H27-I27</f>
        <v>1276943.53</v>
      </c>
    </row>
    <row r="28" spans="1:13" ht="12.75">
      <c r="A28" s="1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171"/>
      <c r="M28" s="171"/>
    </row>
    <row r="29" spans="1:14" ht="12.75">
      <c r="A29" s="21" t="s">
        <v>148</v>
      </c>
      <c r="B29" s="52">
        <f>+D29+E29+F29+G29+H29+I29</f>
        <v>38221471.29</v>
      </c>
      <c r="C29" s="52"/>
      <c r="D29" s="52">
        <v>30855333.599999998</v>
      </c>
      <c r="E29" s="52">
        <v>5355883.8100000005</v>
      </c>
      <c r="F29" s="52">
        <v>526636.6000000001</v>
      </c>
      <c r="G29" s="52">
        <v>434536.33</v>
      </c>
      <c r="H29" s="52">
        <v>1049080.95</v>
      </c>
      <c r="I29" s="52">
        <v>0</v>
      </c>
      <c r="J29" s="52">
        <v>0</v>
      </c>
      <c r="K29" s="52">
        <v>0</v>
      </c>
      <c r="L29" s="171"/>
      <c r="M29" s="171"/>
      <c r="N29" s="78">
        <f>B29-H29-I29</f>
        <v>37172390.339999996</v>
      </c>
    </row>
    <row r="30" spans="1:14" ht="12.75">
      <c r="A30" s="19" t="s">
        <v>29</v>
      </c>
      <c r="B30" s="52">
        <f>+D30+E30+F30+G30+H30+I30</f>
        <v>60517652.92999999</v>
      </c>
      <c r="C30" s="52"/>
      <c r="D30" s="52">
        <v>41535122.69</v>
      </c>
      <c r="E30" s="52">
        <v>17377936.919999998</v>
      </c>
      <c r="F30" s="52">
        <v>604364.37</v>
      </c>
      <c r="G30" s="52">
        <v>637016.05</v>
      </c>
      <c r="H30" s="52">
        <v>363212.9</v>
      </c>
      <c r="I30" s="52">
        <v>0</v>
      </c>
      <c r="J30" s="52">
        <v>0</v>
      </c>
      <c r="K30" s="52">
        <v>0</v>
      </c>
      <c r="L30" s="171"/>
      <c r="M30" s="171"/>
      <c r="N30" s="78">
        <f>B30-H30-I30</f>
        <v>60154440.029999994</v>
      </c>
    </row>
    <row r="31" spans="1:14" ht="12.75">
      <c r="A31" s="19" t="s">
        <v>30</v>
      </c>
      <c r="B31" s="52">
        <f>+D31+E31+F31+G31+H31+I31</f>
        <v>1856997.8399999999</v>
      </c>
      <c r="C31" s="52"/>
      <c r="D31" s="52">
        <v>1351317.66</v>
      </c>
      <c r="E31" s="52">
        <v>343759.05</v>
      </c>
      <c r="F31" s="52">
        <v>68405.21</v>
      </c>
      <c r="G31" s="52">
        <v>83515.91999999998</v>
      </c>
      <c r="H31" s="52">
        <v>0</v>
      </c>
      <c r="I31" s="52">
        <v>10000</v>
      </c>
      <c r="J31" s="52">
        <v>0</v>
      </c>
      <c r="K31" s="52">
        <v>0</v>
      </c>
      <c r="L31" s="171"/>
      <c r="M31" s="171"/>
      <c r="N31" s="78">
        <f>B31-H31-I31</f>
        <v>1846997.8399999999</v>
      </c>
    </row>
    <row r="32" spans="1:14" ht="12.75">
      <c r="A32" s="19" t="s">
        <v>31</v>
      </c>
      <c r="B32" s="52">
        <f>+D32+E32+F32+G32+H32+I32</f>
        <v>3594783.079999999</v>
      </c>
      <c r="C32" s="52"/>
      <c r="D32" s="52">
        <v>2968503.0599999996</v>
      </c>
      <c r="E32" s="52">
        <v>348326.63000000006</v>
      </c>
      <c r="F32" s="52">
        <v>182114.76</v>
      </c>
      <c r="G32" s="52">
        <v>95838.63</v>
      </c>
      <c r="H32" s="52">
        <v>0</v>
      </c>
      <c r="I32" s="52">
        <v>0</v>
      </c>
      <c r="J32" s="52">
        <v>0</v>
      </c>
      <c r="K32" s="52">
        <v>0</v>
      </c>
      <c r="L32" s="171"/>
      <c r="M32" s="171"/>
      <c r="N32" s="78">
        <f>B32-H32-I32</f>
        <v>3594783.079999999</v>
      </c>
    </row>
    <row r="33" spans="1:14" ht="12.75">
      <c r="A33" s="19" t="s">
        <v>32</v>
      </c>
      <c r="B33" s="52">
        <f>+D33+E33+F33+G33+H33+I33</f>
        <v>692277.56</v>
      </c>
      <c r="C33" s="52"/>
      <c r="D33" s="52">
        <v>472900.32999999996</v>
      </c>
      <c r="E33" s="52">
        <v>64053</v>
      </c>
      <c r="F33" s="52">
        <v>70739.63</v>
      </c>
      <c r="G33" s="52">
        <v>75369.67</v>
      </c>
      <c r="H33" s="52">
        <v>9214.93</v>
      </c>
      <c r="I33" s="52">
        <v>0</v>
      </c>
      <c r="J33" s="52">
        <v>0</v>
      </c>
      <c r="K33" s="52">
        <v>0</v>
      </c>
      <c r="L33" s="171"/>
      <c r="M33" s="171"/>
      <c r="N33" s="78">
        <f>B33-H33-I33</f>
        <v>683062.63</v>
      </c>
    </row>
    <row r="34" spans="1:13" ht="12.75">
      <c r="A34" s="19"/>
      <c r="B34" s="52"/>
      <c r="C34" s="52"/>
      <c r="D34" s="52"/>
      <c r="E34" s="52"/>
      <c r="F34" s="52"/>
      <c r="G34" s="52"/>
      <c r="H34" s="44"/>
      <c r="I34" s="52"/>
      <c r="J34" s="52"/>
      <c r="K34" s="52"/>
      <c r="L34" s="171"/>
      <c r="M34" s="171"/>
    </row>
    <row r="35" spans="1:14" ht="12.75">
      <c r="A35" s="19" t="s">
        <v>33</v>
      </c>
      <c r="B35" s="52">
        <f>+D35+E35+F35+G35+H35+I35</f>
        <v>1141174.64</v>
      </c>
      <c r="C35" s="52"/>
      <c r="D35" s="18">
        <v>863112.6799999999</v>
      </c>
      <c r="E35" s="18">
        <v>112318.82</v>
      </c>
      <c r="F35" s="18">
        <v>47652.94</v>
      </c>
      <c r="G35" s="18">
        <v>96559.92</v>
      </c>
      <c r="H35" s="18">
        <v>4462.28</v>
      </c>
      <c r="I35" s="52">
        <v>17068</v>
      </c>
      <c r="J35" s="52">
        <v>0</v>
      </c>
      <c r="K35" s="52">
        <v>0</v>
      </c>
      <c r="L35" s="171"/>
      <c r="M35" s="171"/>
      <c r="N35" s="78">
        <f>B35-H35-I35</f>
        <v>1119644.3599999999</v>
      </c>
    </row>
    <row r="36" spans="1:14" ht="12.75">
      <c r="A36" s="19" t="s">
        <v>34</v>
      </c>
      <c r="B36" s="52">
        <f>+D36+E36+F36+G36+H36+I36</f>
        <v>6696013.8999999985</v>
      </c>
      <c r="C36" s="52"/>
      <c r="D36" s="18">
        <v>4623186.359999999</v>
      </c>
      <c r="E36" s="18">
        <v>1332624.7799999998</v>
      </c>
      <c r="F36" s="18">
        <v>461175</v>
      </c>
      <c r="G36" s="18">
        <v>152405.27</v>
      </c>
      <c r="H36" s="18">
        <v>126622.49</v>
      </c>
      <c r="I36" s="52">
        <v>0</v>
      </c>
      <c r="J36" s="52">
        <v>0</v>
      </c>
      <c r="K36" s="52">
        <v>0</v>
      </c>
      <c r="L36" s="171"/>
      <c r="M36" s="171"/>
      <c r="N36" s="78">
        <f>B36-H36-I36</f>
        <v>6569391.409999998</v>
      </c>
    </row>
    <row r="37" spans="1:14" ht="12.75">
      <c r="A37" s="19" t="s">
        <v>35</v>
      </c>
      <c r="B37" s="52">
        <f>+D37+E37+F37+G37+H37+I37</f>
        <v>4171116.1300000004</v>
      </c>
      <c r="C37" s="52"/>
      <c r="D37" s="18">
        <v>3186952.72</v>
      </c>
      <c r="E37" s="18">
        <v>512780.73</v>
      </c>
      <c r="F37" s="18">
        <v>325892.87</v>
      </c>
      <c r="G37" s="18">
        <v>123066.01000000001</v>
      </c>
      <c r="H37" s="18">
        <v>22262.6</v>
      </c>
      <c r="I37" s="52">
        <v>161.2</v>
      </c>
      <c r="J37" s="52">
        <v>0</v>
      </c>
      <c r="K37" s="52">
        <v>0</v>
      </c>
      <c r="L37" s="171"/>
      <c r="M37" s="171"/>
      <c r="N37" s="78">
        <f>B37-H37-I37</f>
        <v>4148692.33</v>
      </c>
    </row>
    <row r="38" spans="1:14" ht="12.75">
      <c r="A38" s="27" t="s">
        <v>36</v>
      </c>
      <c r="B38" s="47">
        <f>+D38+E38+F38+G38+H38+I38</f>
        <v>1505868.7799999998</v>
      </c>
      <c r="C38" s="47"/>
      <c r="D38" s="27">
        <v>1257265.1099999999</v>
      </c>
      <c r="E38" s="27">
        <v>152960.16999999998</v>
      </c>
      <c r="F38" s="27">
        <v>52969.66</v>
      </c>
      <c r="G38" s="27">
        <v>42673.84</v>
      </c>
      <c r="H38" s="27">
        <v>0</v>
      </c>
      <c r="I38" s="47">
        <v>0</v>
      </c>
      <c r="J38" s="47">
        <v>0</v>
      </c>
      <c r="K38" s="47">
        <v>0</v>
      </c>
      <c r="L38" s="171"/>
      <c r="M38" s="171"/>
      <c r="N38" s="78">
        <f>B38-H38-I38</f>
        <v>1505868.7799999998</v>
      </c>
    </row>
    <row r="39" spans="1:13" ht="12.75">
      <c r="A39" s="83" t="s">
        <v>194</v>
      </c>
      <c r="B39" s="44" t="s">
        <v>196</v>
      </c>
      <c r="C39" s="44"/>
      <c r="D39" s="44"/>
      <c r="E39" s="44"/>
      <c r="F39" s="44"/>
      <c r="G39" s="44"/>
      <c r="H39" s="44"/>
      <c r="I39" s="44"/>
      <c r="J39" s="44"/>
      <c r="K39" s="44"/>
      <c r="L39" s="171"/>
      <c r="M39" s="171"/>
    </row>
    <row r="40" spans="2:13" ht="12.75">
      <c r="B40" s="44" t="s">
        <v>149</v>
      </c>
      <c r="C40" s="44"/>
      <c r="D40" s="44"/>
      <c r="E40" s="44"/>
      <c r="F40" s="44"/>
      <c r="G40" s="44"/>
      <c r="H40" s="44"/>
      <c r="I40" s="44"/>
      <c r="J40" s="44"/>
      <c r="K40" s="44"/>
      <c r="L40" s="171"/>
      <c r="M40" s="171"/>
    </row>
    <row r="41" spans="1:13" ht="12.75">
      <c r="A41" s="83" t="s">
        <v>195</v>
      </c>
      <c r="B41" s="44" t="s">
        <v>218</v>
      </c>
      <c r="C41" s="44"/>
      <c r="D41" s="44"/>
      <c r="E41" s="44"/>
      <c r="F41" s="44"/>
      <c r="G41" s="44"/>
      <c r="H41" s="44"/>
      <c r="I41" s="44"/>
      <c r="J41" s="44"/>
      <c r="K41" s="44"/>
      <c r="L41" s="171"/>
      <c r="M41" s="171"/>
    </row>
    <row r="42" spans="1:11" ht="12.75">
      <c r="A42" s="45"/>
      <c r="C42" s="54"/>
      <c r="D42" s="54"/>
      <c r="E42" s="54"/>
      <c r="F42" s="54"/>
      <c r="G42" s="54"/>
      <c r="H42" s="54"/>
      <c r="I42" s="54"/>
      <c r="J42" s="54"/>
      <c r="K42" s="54"/>
    </row>
  </sheetData>
  <sheetProtection/>
  <mergeCells count="7">
    <mergeCell ref="L6:L8"/>
    <mergeCell ref="I5:K5"/>
    <mergeCell ref="A3:K3"/>
    <mergeCell ref="A1:K1"/>
    <mergeCell ref="B8:C8"/>
    <mergeCell ref="B7:C7"/>
    <mergeCell ref="J7:J8"/>
  </mergeCells>
  <printOptions horizontalCentered="1"/>
  <pageMargins left="0.25" right="0.23" top="0.87" bottom="0.82" header="0.67" footer="0.5"/>
  <pageSetup fitToHeight="1" fitToWidth="1" horizontalDpi="600" verticalDpi="600" orientation="landscape" scale="95" r:id="rId1"/>
  <headerFooter scaleWithDoc="0" alignWithMargins="0">
    <oddHeader>&amp;R&amp;"MS Sans Serif,Bold"&amp;12
</oddHeader>
    <oddFooter>&amp;L&amp;"Arial,Italic"MSDE- LFRO  11 / 2012&amp;C&amp;"Arial,Regular"- 3 -&amp;R&amp;"Arial,Italic"Selected Financial Data - Part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6.28125" style="122" customWidth="1"/>
    <col min="2" max="2" width="16.28125" style="191" customWidth="1"/>
    <col min="3" max="3" width="1.57421875" style="191" customWidth="1"/>
    <col min="4" max="4" width="15.00390625" style="191" customWidth="1"/>
    <col min="5" max="5" width="14.57421875" style="191" customWidth="1"/>
    <col min="6" max="6" width="14.8515625" style="191" customWidth="1"/>
    <col min="7" max="7" width="15.28125" style="191" customWidth="1"/>
    <col min="8" max="8" width="12.8515625" style="191" customWidth="1"/>
    <col min="9" max="9" width="2.140625" style="191" customWidth="1"/>
    <col min="10" max="10" width="11.00390625" style="191" customWidth="1"/>
    <col min="11" max="11" width="10.140625" style="122" customWidth="1"/>
    <col min="12" max="12" width="11.7109375" style="122" customWidth="1"/>
    <col min="13" max="13" width="8.421875" style="122" customWidth="1"/>
    <col min="14" max="14" width="21.28125" style="122" customWidth="1"/>
    <col min="15" max="16384" width="9.140625" style="1" customWidth="1"/>
  </cols>
  <sheetData>
    <row r="1" spans="1:12" ht="12.75">
      <c r="A1" s="295" t="s">
        <v>133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0" ht="12.75">
      <c r="A2" s="45"/>
      <c r="B2" s="82"/>
      <c r="C2" s="19"/>
      <c r="D2" s="19"/>
      <c r="E2" s="19"/>
      <c r="F2" s="19"/>
      <c r="G2" s="19"/>
      <c r="H2" s="95"/>
      <c r="I2" s="19"/>
      <c r="J2" s="19"/>
    </row>
    <row r="3" spans="1:12" ht="12.75">
      <c r="A3" s="295" t="s">
        <v>271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4" ht="13.5" thickBot="1">
      <c r="A4" s="48"/>
      <c r="B4" s="20"/>
      <c r="C4" s="20"/>
      <c r="D4" s="20"/>
      <c r="E4" s="20"/>
      <c r="F4" s="20"/>
      <c r="G4" s="20"/>
      <c r="H4" s="20"/>
      <c r="I4" s="20"/>
      <c r="J4" s="20"/>
      <c r="K4" s="20"/>
      <c r="L4" s="19"/>
      <c r="M4" s="19"/>
      <c r="N4" s="121">
        <v>41001</v>
      </c>
    </row>
    <row r="5" spans="1:14" ht="13.5" thickTop="1">
      <c r="A5" s="39" t="s">
        <v>37</v>
      </c>
      <c r="B5" s="296" t="s">
        <v>11</v>
      </c>
      <c r="C5" s="296"/>
      <c r="D5" s="232" t="s">
        <v>0</v>
      </c>
      <c r="E5" s="230"/>
      <c r="F5" s="232" t="s">
        <v>5</v>
      </c>
      <c r="G5" s="230"/>
      <c r="H5" s="230"/>
      <c r="I5" s="230"/>
      <c r="J5" s="230"/>
      <c r="K5" s="230"/>
      <c r="L5" s="284" t="s">
        <v>225</v>
      </c>
      <c r="M5" s="230"/>
      <c r="N5" s="237" t="s">
        <v>233</v>
      </c>
    </row>
    <row r="6" spans="1:14" ht="12.75">
      <c r="A6" s="39" t="s">
        <v>38</v>
      </c>
      <c r="B6" s="292" t="s">
        <v>93</v>
      </c>
      <c r="C6" s="292"/>
      <c r="D6" s="230" t="s">
        <v>1</v>
      </c>
      <c r="E6" s="230" t="s">
        <v>3</v>
      </c>
      <c r="F6" s="230" t="s">
        <v>1</v>
      </c>
      <c r="G6" s="230" t="s">
        <v>7</v>
      </c>
      <c r="H6" s="230"/>
      <c r="I6" s="230"/>
      <c r="J6" s="230" t="s">
        <v>10</v>
      </c>
      <c r="K6" s="230" t="s">
        <v>10</v>
      </c>
      <c r="L6" s="285"/>
      <c r="M6" s="230"/>
      <c r="N6" s="237" t="s">
        <v>258</v>
      </c>
    </row>
    <row r="7" spans="1:14" ht="13.5" thickBot="1">
      <c r="A7" s="41" t="s">
        <v>39</v>
      </c>
      <c r="B7" s="291" t="s">
        <v>177</v>
      </c>
      <c r="C7" s="291"/>
      <c r="D7" s="229" t="s">
        <v>2</v>
      </c>
      <c r="E7" s="229" t="s">
        <v>4</v>
      </c>
      <c r="F7" s="229" t="s">
        <v>6</v>
      </c>
      <c r="G7" s="229" t="s">
        <v>8</v>
      </c>
      <c r="H7" s="229" t="s">
        <v>9</v>
      </c>
      <c r="I7" s="229"/>
      <c r="J7" s="229" t="s">
        <v>7</v>
      </c>
      <c r="K7" s="229" t="s">
        <v>210</v>
      </c>
      <c r="L7" s="282"/>
      <c r="M7" s="230"/>
      <c r="N7" s="237" t="s">
        <v>232</v>
      </c>
    </row>
    <row r="8" spans="1:14" s="13" customFormat="1" ht="12.75">
      <c r="A8" s="60" t="s">
        <v>13</v>
      </c>
      <c r="B8" s="68">
        <f>SUM(B10:B37)</f>
        <v>740956985.3700001</v>
      </c>
      <c r="C8" s="68"/>
      <c r="D8" s="68">
        <f>SUM(D10:D37)</f>
        <v>680515267.98</v>
      </c>
      <c r="E8" s="68">
        <f>SUM(E10:E37)</f>
        <v>28839869.13</v>
      </c>
      <c r="F8" s="68">
        <f>SUM(F10:F37)</f>
        <v>16102578.700000001</v>
      </c>
      <c r="G8" s="68">
        <f>SUM(G10:G37)</f>
        <v>13056889.690000001</v>
      </c>
      <c r="H8" s="68">
        <f>SUM(H10:H37)</f>
        <v>2374855.0700000003</v>
      </c>
      <c r="I8" s="68"/>
      <c r="J8" s="68">
        <f>SUM(J10:J37)</f>
        <v>67524.8</v>
      </c>
      <c r="K8" s="68">
        <f>SUM(K10:K37)</f>
        <v>0</v>
      </c>
      <c r="L8" s="68">
        <f>SUM(L10:L37)</f>
        <v>0</v>
      </c>
      <c r="M8" s="68"/>
      <c r="N8" s="68">
        <f>SUM(N10:N37)</f>
        <v>738514605.5000001</v>
      </c>
    </row>
    <row r="9" spans="1:10" ht="12.75">
      <c r="A9" s="61"/>
      <c r="B9" s="52"/>
      <c r="C9" s="52"/>
      <c r="D9" s="52"/>
      <c r="E9" s="52"/>
      <c r="F9" s="52"/>
      <c r="G9" s="52"/>
      <c r="H9" s="52"/>
      <c r="I9" s="52"/>
      <c r="J9" s="52"/>
    </row>
    <row r="10" spans="1:14" s="111" customFormat="1" ht="12.75">
      <c r="A10" s="61" t="s">
        <v>14</v>
      </c>
      <c r="B10" s="52">
        <f>SUM(D10+E10+F10+G10+H10+J10)</f>
        <v>7525081.510000002</v>
      </c>
      <c r="C10" s="52"/>
      <c r="D10" s="52">
        <v>7056822.49</v>
      </c>
      <c r="E10" s="52">
        <v>140543.97999999998</v>
      </c>
      <c r="F10" s="52">
        <v>186798.44</v>
      </c>
      <c r="G10" s="52">
        <v>101555.61</v>
      </c>
      <c r="H10" s="52">
        <v>39360.99</v>
      </c>
      <c r="I10" s="52"/>
      <c r="J10" s="52">
        <v>0</v>
      </c>
      <c r="K10" s="52">
        <v>0</v>
      </c>
      <c r="L10" s="52">
        <v>0</v>
      </c>
      <c r="M10" s="52"/>
      <c r="N10" s="259">
        <f>B10-H10-J10</f>
        <v>7485720.520000001</v>
      </c>
    </row>
    <row r="11" spans="1:14" ht="12.75">
      <c r="A11" s="61" t="s">
        <v>15</v>
      </c>
      <c r="B11" s="52">
        <f>SUM(D11+E11+F11+G11+H11+J11)</f>
        <v>59307642.629999995</v>
      </c>
      <c r="C11" s="52"/>
      <c r="D11" s="52">
        <v>56636960.95999999</v>
      </c>
      <c r="E11" s="52">
        <v>161350.74</v>
      </c>
      <c r="F11" s="52">
        <v>1178982.06</v>
      </c>
      <c r="G11" s="52">
        <v>1326951.4699999997</v>
      </c>
      <c r="H11" s="52">
        <v>3397.4</v>
      </c>
      <c r="I11" s="52"/>
      <c r="J11" s="206">
        <v>0</v>
      </c>
      <c r="K11" s="52">
        <v>0</v>
      </c>
      <c r="L11" s="52">
        <v>0</v>
      </c>
      <c r="M11" s="52"/>
      <c r="N11" s="259">
        <f>B11-H11-J11</f>
        <v>59304245.23</v>
      </c>
    </row>
    <row r="12" spans="1:14" s="111" customFormat="1" ht="12.75">
      <c r="A12" s="56" t="s">
        <v>16</v>
      </c>
      <c r="B12" s="52">
        <f>SUM(D12+E12+F12+G12+H12+J12)</f>
        <v>92051484.71000002</v>
      </c>
      <c r="C12" s="52"/>
      <c r="D12" s="52">
        <v>77313251.82000001</v>
      </c>
      <c r="E12" s="52">
        <v>7740657.279999999</v>
      </c>
      <c r="F12" s="52">
        <f>2037662.25-3119.52</f>
        <v>2034542.73</v>
      </c>
      <c r="G12" s="52">
        <f>4547683.27-1410.01</f>
        <v>4546273.26</v>
      </c>
      <c r="H12" s="52">
        <f>417183.17-423.55</f>
        <v>416759.62</v>
      </c>
      <c r="I12" s="52"/>
      <c r="J12" s="52">
        <v>0</v>
      </c>
      <c r="K12" s="52">
        <v>0</v>
      </c>
      <c r="L12" s="52">
        <v>0</v>
      </c>
      <c r="M12" s="52"/>
      <c r="N12" s="259">
        <f>B12-H12-J12</f>
        <v>91634725.09000002</v>
      </c>
    </row>
    <row r="13" spans="1:14" ht="12.75">
      <c r="A13" s="56" t="s">
        <v>17</v>
      </c>
      <c r="B13" s="52">
        <f>SUM(D13+E13+F13+G13+H13+J13)</f>
        <v>85416858.23</v>
      </c>
      <c r="C13" s="52"/>
      <c r="D13" s="52">
        <v>77168303.85</v>
      </c>
      <c r="E13" s="52">
        <v>3912784.51</v>
      </c>
      <c r="F13" s="52">
        <v>3535176.4400000004</v>
      </c>
      <c r="G13" s="52">
        <v>748787.43</v>
      </c>
      <c r="H13" s="52">
        <v>51806</v>
      </c>
      <c r="I13" s="52"/>
      <c r="J13" s="52">
        <v>0</v>
      </c>
      <c r="K13" s="52">
        <v>0</v>
      </c>
      <c r="L13" s="52">
        <v>0</v>
      </c>
      <c r="M13" s="52"/>
      <c r="N13" s="259">
        <f>B13-H13-J13</f>
        <v>85365052.23</v>
      </c>
    </row>
    <row r="14" spans="1:14" ht="12.75">
      <c r="A14" s="56" t="s">
        <v>18</v>
      </c>
      <c r="B14" s="52">
        <f>SUM(D14+E14+F14+G14+H14+J14)</f>
        <v>11694326.96</v>
      </c>
      <c r="C14" s="52"/>
      <c r="D14" s="52">
        <v>11428675.670000002</v>
      </c>
      <c r="E14" s="52">
        <v>0</v>
      </c>
      <c r="F14" s="52">
        <v>66498.69</v>
      </c>
      <c r="G14" s="52">
        <v>198660.59999999998</v>
      </c>
      <c r="H14" s="52">
        <v>492</v>
      </c>
      <c r="I14" s="52"/>
      <c r="J14" s="52">
        <v>0</v>
      </c>
      <c r="K14" s="52">
        <v>0</v>
      </c>
      <c r="L14" s="52">
        <v>0</v>
      </c>
      <c r="M14" s="52"/>
      <c r="N14" s="259">
        <f>B14-H14-J14</f>
        <v>11693834.96</v>
      </c>
    </row>
    <row r="15" spans="1:13" ht="12.75">
      <c r="A15" s="56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4" ht="12.75">
      <c r="A16" s="56" t="s">
        <v>19</v>
      </c>
      <c r="B16" s="52">
        <f>SUM(D16+E16+F16+G16+H16+J16)</f>
        <v>4121669.07</v>
      </c>
      <c r="C16" s="52"/>
      <c r="D16" s="52">
        <v>3703427.38</v>
      </c>
      <c r="E16" s="52">
        <v>11852.46</v>
      </c>
      <c r="F16" s="52">
        <v>87022.03000000001</v>
      </c>
      <c r="G16" s="52">
        <v>311267.07999999996</v>
      </c>
      <c r="H16" s="52">
        <v>8100.12</v>
      </c>
      <c r="I16" s="52"/>
      <c r="J16" s="52">
        <v>0</v>
      </c>
      <c r="K16" s="52">
        <v>0</v>
      </c>
      <c r="L16" s="52">
        <v>0</v>
      </c>
      <c r="M16" s="52"/>
      <c r="N16" s="259">
        <f>B16-H16-J16</f>
        <v>4113568.9499999997</v>
      </c>
    </row>
    <row r="17" spans="1:14" ht="12.75">
      <c r="A17" s="56" t="s">
        <v>20</v>
      </c>
      <c r="B17" s="52">
        <f>SUM(D17+E17+F17+G17+H17+J17)</f>
        <v>23280386.240000002</v>
      </c>
      <c r="C17" s="52"/>
      <c r="D17" s="52">
        <v>22315550.19</v>
      </c>
      <c r="E17" s="52">
        <v>209240.54999999996</v>
      </c>
      <c r="F17" s="52">
        <v>290229.39</v>
      </c>
      <c r="G17" s="52">
        <v>450587.11</v>
      </c>
      <c r="H17" s="52">
        <v>14779</v>
      </c>
      <c r="I17" s="52"/>
      <c r="J17" s="52">
        <v>0</v>
      </c>
      <c r="K17" s="52">
        <v>0</v>
      </c>
      <c r="L17" s="52">
        <v>0</v>
      </c>
      <c r="M17" s="52"/>
      <c r="N17" s="259">
        <f>B17-H17-J17</f>
        <v>23265607.240000002</v>
      </c>
    </row>
    <row r="18" spans="1:14" ht="12.75">
      <c r="A18" s="56" t="s">
        <v>21</v>
      </c>
      <c r="B18" s="52">
        <f>SUM(D18+E18+F18+G18+H18+J18)</f>
        <v>14126803.989999998</v>
      </c>
      <c r="C18" s="52"/>
      <c r="D18" s="52">
        <v>13168140.409999998</v>
      </c>
      <c r="E18" s="52">
        <v>425726.56</v>
      </c>
      <c r="F18" s="52">
        <v>177514.75999999998</v>
      </c>
      <c r="G18" s="52">
        <v>152291.88999999998</v>
      </c>
      <c r="H18" s="52">
        <v>203130.37</v>
      </c>
      <c r="I18" s="52"/>
      <c r="J18" s="52">
        <v>0</v>
      </c>
      <c r="K18" s="112">
        <v>0</v>
      </c>
      <c r="L18" s="52">
        <v>0</v>
      </c>
      <c r="M18" s="112"/>
      <c r="N18" s="259">
        <f>B18-H18-J18</f>
        <v>13923673.62</v>
      </c>
    </row>
    <row r="19" spans="1:14" ht="12.75">
      <c r="A19" s="56" t="s">
        <v>22</v>
      </c>
      <c r="B19" s="52">
        <f>SUM(D19+E19+F19+G19+H19+J19)</f>
        <v>20879984.8</v>
      </c>
      <c r="C19" s="52"/>
      <c r="D19" s="52">
        <v>19566581.34</v>
      </c>
      <c r="E19" s="52">
        <v>378169.71</v>
      </c>
      <c r="F19" s="52">
        <v>499691.12999999995</v>
      </c>
      <c r="G19" s="52">
        <v>435542.62</v>
      </c>
      <c r="H19" s="52">
        <v>0</v>
      </c>
      <c r="I19" s="52"/>
      <c r="J19" s="52">
        <v>0</v>
      </c>
      <c r="K19" s="52">
        <v>0</v>
      </c>
      <c r="L19" s="52">
        <v>0</v>
      </c>
      <c r="M19" s="52"/>
      <c r="N19" s="259">
        <f>B19-H19-J19</f>
        <v>20879984.8</v>
      </c>
    </row>
    <row r="20" spans="1:14" ht="12.75">
      <c r="A20" s="56" t="s">
        <v>23</v>
      </c>
      <c r="B20" s="52">
        <f>SUM(D20+E20+F20+G20+H20+J20)</f>
        <v>4596891.45</v>
      </c>
      <c r="C20" s="52"/>
      <c r="D20" s="52">
        <v>4053613.91</v>
      </c>
      <c r="E20" s="52">
        <v>54411.340000000004</v>
      </c>
      <c r="F20" s="52">
        <v>86564.69</v>
      </c>
      <c r="G20" s="52">
        <v>402301.51</v>
      </c>
      <c r="H20" s="52">
        <v>0</v>
      </c>
      <c r="I20" s="52"/>
      <c r="J20" s="52">
        <v>0</v>
      </c>
      <c r="K20" s="52">
        <v>0</v>
      </c>
      <c r="L20" s="52">
        <v>0</v>
      </c>
      <c r="M20" s="52"/>
      <c r="N20" s="259">
        <f>B20-H20-J20</f>
        <v>4596891.45</v>
      </c>
    </row>
    <row r="21" spans="1:13" ht="12.75">
      <c r="A21" s="56"/>
      <c r="B21" s="52"/>
      <c r="C21" s="52"/>
      <c r="D21" s="52"/>
      <c r="E21" s="52"/>
      <c r="F21" s="52"/>
      <c r="G21" s="52"/>
      <c r="H21" s="52"/>
      <c r="I21" s="52"/>
      <c r="J21" s="206"/>
      <c r="K21" s="52"/>
      <c r="L21" s="52"/>
      <c r="M21" s="52"/>
    </row>
    <row r="22" spans="1:14" ht="12.75">
      <c r="A22" s="56" t="s">
        <v>24</v>
      </c>
      <c r="B22" s="52">
        <f>SUM(D22+E22+F22+G22+H22+J22)</f>
        <v>31914136.410000004</v>
      </c>
      <c r="C22" s="52"/>
      <c r="D22" s="52">
        <v>28383661.370000005</v>
      </c>
      <c r="E22" s="52">
        <v>125452.73</v>
      </c>
      <c r="F22" s="52">
        <v>1439073.06</v>
      </c>
      <c r="G22" s="52">
        <v>1314871.4700000002</v>
      </c>
      <c r="H22" s="52">
        <v>651077.78</v>
      </c>
      <c r="I22" s="52"/>
      <c r="J22" s="52">
        <v>0</v>
      </c>
      <c r="K22" s="52">
        <v>0</v>
      </c>
      <c r="L22" s="52">
        <v>0</v>
      </c>
      <c r="M22" s="52"/>
      <c r="N22" s="259">
        <f>B22-H22-J22</f>
        <v>31263058.630000003</v>
      </c>
    </row>
    <row r="23" spans="1:14" ht="12.75">
      <c r="A23" s="56" t="s">
        <v>25</v>
      </c>
      <c r="B23" s="52">
        <f>SUM(D23+E23+F23+G23+H23+J23)</f>
        <v>2628176.62</v>
      </c>
      <c r="C23" s="52"/>
      <c r="D23" s="52">
        <v>2388918.13</v>
      </c>
      <c r="E23" s="52">
        <v>93890.31</v>
      </c>
      <c r="F23" s="52">
        <v>46161.85</v>
      </c>
      <c r="G23" s="52">
        <v>98278.34</v>
      </c>
      <c r="H23" s="44">
        <v>927.99</v>
      </c>
      <c r="I23" s="52"/>
      <c r="J23" s="52">
        <v>0</v>
      </c>
      <c r="K23" s="52">
        <v>0</v>
      </c>
      <c r="L23" s="52">
        <v>0</v>
      </c>
      <c r="M23" s="52"/>
      <c r="N23" s="259">
        <f>B23-H23-J23</f>
        <v>2627248.63</v>
      </c>
    </row>
    <row r="24" spans="1:14" ht="12.75">
      <c r="A24" s="56" t="s">
        <v>26</v>
      </c>
      <c r="B24" s="52">
        <f>SUM(D24+E24+F24+G24+H24+J24)</f>
        <v>25566960.48</v>
      </c>
      <c r="C24" s="52"/>
      <c r="D24" s="52">
        <v>24866169.87</v>
      </c>
      <c r="E24" s="52">
        <v>93394.59000000001</v>
      </c>
      <c r="F24" s="52">
        <v>426983.31</v>
      </c>
      <c r="G24" s="52">
        <v>106422.59999999999</v>
      </c>
      <c r="H24" s="52">
        <v>73990.11</v>
      </c>
      <c r="I24" s="52"/>
      <c r="J24" s="52">
        <v>0</v>
      </c>
      <c r="K24" s="52">
        <v>0</v>
      </c>
      <c r="L24" s="52">
        <v>0</v>
      </c>
      <c r="M24" s="52"/>
      <c r="N24" s="259">
        <f>B24-H24-J24</f>
        <v>25492970.37</v>
      </c>
    </row>
    <row r="25" spans="1:14" ht="12.75">
      <c r="A25" s="56" t="s">
        <v>27</v>
      </c>
      <c r="B25" s="52">
        <f>SUM(D25+E25+F25+G25+H25+J25)</f>
        <v>51114076.48</v>
      </c>
      <c r="C25" s="52"/>
      <c r="D25" s="52">
        <v>44882700.74</v>
      </c>
      <c r="E25" s="52">
        <v>3047836.67</v>
      </c>
      <c r="F25" s="52">
        <v>2780850.8299999996</v>
      </c>
      <c r="G25" s="52">
        <v>335163.43999999994</v>
      </c>
      <c r="H25" s="52">
        <v>0</v>
      </c>
      <c r="I25" s="52"/>
      <c r="J25" s="52">
        <v>67524.8</v>
      </c>
      <c r="K25" s="52">
        <v>0</v>
      </c>
      <c r="L25" s="52">
        <v>0</v>
      </c>
      <c r="M25" s="52"/>
      <c r="N25" s="259">
        <f>B25-H25-J25</f>
        <v>51046551.68</v>
      </c>
    </row>
    <row r="26" spans="1:14" ht="12.75">
      <c r="A26" s="56" t="s">
        <v>28</v>
      </c>
      <c r="B26" s="52">
        <f>SUM(D26+E26+F26+G26+H26+J26)</f>
        <v>2443339.2300000004</v>
      </c>
      <c r="C26" s="52"/>
      <c r="D26" s="52">
        <v>2169565.83</v>
      </c>
      <c r="E26" s="52">
        <v>124792.99</v>
      </c>
      <c r="F26" s="52">
        <v>33466.52</v>
      </c>
      <c r="G26" s="206">
        <v>115513.89000000001</v>
      </c>
      <c r="H26" s="52">
        <v>0</v>
      </c>
      <c r="I26" s="52"/>
      <c r="J26" s="52">
        <v>0</v>
      </c>
      <c r="K26" s="52">
        <v>0</v>
      </c>
      <c r="L26" s="52">
        <v>0</v>
      </c>
      <c r="M26" s="52"/>
      <c r="N26" s="259">
        <f>B26-H26-J26</f>
        <v>2443339.2300000004</v>
      </c>
    </row>
    <row r="27" spans="1:13" ht="12.75">
      <c r="A27" s="56"/>
      <c r="B27" s="52"/>
      <c r="C27" s="52"/>
      <c r="D27" s="52"/>
      <c r="E27" s="52"/>
      <c r="F27" s="52"/>
      <c r="G27" s="52"/>
      <c r="H27" s="52"/>
      <c r="I27" s="52"/>
      <c r="J27" s="206"/>
      <c r="K27" s="52"/>
      <c r="L27" s="52"/>
      <c r="M27" s="52"/>
    </row>
    <row r="28" spans="1:14" ht="12.75">
      <c r="A28" s="57" t="s">
        <v>148</v>
      </c>
      <c r="B28" s="52">
        <f>SUM(D28+E28+F28+G28+H28+J28)</f>
        <v>135180255.10000002</v>
      </c>
      <c r="C28" s="52"/>
      <c r="D28" s="52">
        <v>132277268.47</v>
      </c>
      <c r="E28" s="52">
        <v>1811532.56</v>
      </c>
      <c r="F28" s="52">
        <v>649323.46</v>
      </c>
      <c r="G28" s="52">
        <v>413769.30999999994</v>
      </c>
      <c r="H28" s="52">
        <v>28361.3</v>
      </c>
      <c r="I28" s="52"/>
      <c r="J28" s="52">
        <v>0</v>
      </c>
      <c r="K28" s="52">
        <v>0</v>
      </c>
      <c r="L28" s="52">
        <v>0</v>
      </c>
      <c r="M28" s="52"/>
      <c r="N28" s="259">
        <f>B28-H28-J28</f>
        <v>135151893.8</v>
      </c>
    </row>
    <row r="29" spans="1:14" ht="12.75">
      <c r="A29" s="56" t="s">
        <v>29</v>
      </c>
      <c r="B29" s="52">
        <f>SUM(D29+E29+F29+G29+H29+J29)</f>
        <v>105609528.18</v>
      </c>
      <c r="C29" s="52"/>
      <c r="D29" s="52">
        <v>94096269.86</v>
      </c>
      <c r="E29" s="52">
        <v>8325040.710000002</v>
      </c>
      <c r="F29" s="52">
        <v>1803292.5599999998</v>
      </c>
      <c r="G29" s="52">
        <v>567493.81</v>
      </c>
      <c r="H29" s="81">
        <v>817431.2400000001</v>
      </c>
      <c r="I29" s="52"/>
      <c r="J29" s="52">
        <v>0</v>
      </c>
      <c r="K29" s="52">
        <v>0</v>
      </c>
      <c r="L29" s="52">
        <v>0</v>
      </c>
      <c r="M29" s="52"/>
      <c r="N29" s="259">
        <f>B29-H29-J29</f>
        <v>104792096.94000001</v>
      </c>
    </row>
    <row r="30" spans="1:14" ht="12.75">
      <c r="A30" s="56" t="s">
        <v>30</v>
      </c>
      <c r="B30" s="52">
        <f>SUM(D30+E30+F30+G30+H30+J30)</f>
        <v>4987877.140000001</v>
      </c>
      <c r="C30" s="52"/>
      <c r="D30" s="52">
        <v>4771343.25</v>
      </c>
      <c r="E30" s="52">
        <v>50500</v>
      </c>
      <c r="F30" s="52">
        <v>27112.120000000003</v>
      </c>
      <c r="G30" s="52">
        <v>138921.77000000002</v>
      </c>
      <c r="H30" s="52">
        <v>0</v>
      </c>
      <c r="I30" s="52"/>
      <c r="J30" s="52">
        <v>0</v>
      </c>
      <c r="K30" s="52">
        <v>0</v>
      </c>
      <c r="L30" s="52">
        <v>0</v>
      </c>
      <c r="M30" s="52"/>
      <c r="N30" s="259">
        <f>B30-H30-J30</f>
        <v>4987877.140000001</v>
      </c>
    </row>
    <row r="31" spans="1:14" ht="12.75">
      <c r="A31" s="56" t="s">
        <v>31</v>
      </c>
      <c r="B31" s="52">
        <f>SUM(D31+E31+F31+G31+H31+J31)</f>
        <v>15438913.81</v>
      </c>
      <c r="C31" s="52"/>
      <c r="D31" s="52">
        <v>14343308.65</v>
      </c>
      <c r="E31" s="52">
        <v>719876.86</v>
      </c>
      <c r="F31" s="44">
        <v>201157.42</v>
      </c>
      <c r="G31" s="52">
        <v>174570.87999999998</v>
      </c>
      <c r="H31" s="52">
        <v>0</v>
      </c>
      <c r="I31" s="52"/>
      <c r="J31" s="52">
        <v>0</v>
      </c>
      <c r="K31" s="52">
        <v>0</v>
      </c>
      <c r="L31" s="52">
        <v>0</v>
      </c>
      <c r="M31" s="52"/>
      <c r="N31" s="259">
        <f>B31-H31-J31</f>
        <v>15438913.81</v>
      </c>
    </row>
    <row r="32" spans="1:14" ht="12.75">
      <c r="A32" s="56" t="s">
        <v>32</v>
      </c>
      <c r="B32" s="52">
        <f>SUM(D32+E32+F32+G32+H32+J32)</f>
        <v>2610445.6</v>
      </c>
      <c r="C32" s="52"/>
      <c r="D32" s="52">
        <v>2587265.2</v>
      </c>
      <c r="E32" s="44">
        <v>0</v>
      </c>
      <c r="F32" s="52">
        <v>4094.29</v>
      </c>
      <c r="G32" s="52">
        <v>13635.29</v>
      </c>
      <c r="H32" s="52">
        <v>5450.82</v>
      </c>
      <c r="I32" s="52"/>
      <c r="J32" s="52">
        <v>0</v>
      </c>
      <c r="K32" s="52">
        <v>0</v>
      </c>
      <c r="L32" s="52">
        <v>0</v>
      </c>
      <c r="M32" s="52"/>
      <c r="N32" s="259">
        <f>B32-H32-J32</f>
        <v>2604994.7800000003</v>
      </c>
    </row>
    <row r="33" spans="1:13" ht="12.75">
      <c r="A33" s="56"/>
      <c r="B33" s="52"/>
      <c r="C33" s="52"/>
      <c r="D33" s="52"/>
      <c r="E33" s="52"/>
      <c r="F33" s="52"/>
      <c r="G33" s="52"/>
      <c r="H33" s="52"/>
      <c r="I33" s="52"/>
      <c r="J33" s="206"/>
      <c r="K33" s="52"/>
      <c r="L33" s="52"/>
      <c r="M33" s="52"/>
    </row>
    <row r="34" spans="1:14" ht="12.75">
      <c r="A34" s="56" t="s">
        <v>33</v>
      </c>
      <c r="B34" s="52">
        <f>SUM(D34+E34+F34+G34+H34+J34)</f>
        <v>3984301.869999999</v>
      </c>
      <c r="C34" s="52"/>
      <c r="D34" s="52">
        <v>3532532.5999999996</v>
      </c>
      <c r="E34" s="52">
        <v>269801.22</v>
      </c>
      <c r="F34" s="52">
        <v>129437.63</v>
      </c>
      <c r="G34" s="52">
        <v>52530.420000000006</v>
      </c>
      <c r="H34" s="52">
        <v>0</v>
      </c>
      <c r="I34" s="52"/>
      <c r="J34" s="52">
        <v>0</v>
      </c>
      <c r="K34" s="52">
        <v>0</v>
      </c>
      <c r="L34" s="52">
        <v>0</v>
      </c>
      <c r="M34" s="52"/>
      <c r="N34" s="259">
        <f>B34-H34-J34</f>
        <v>3984301.869999999</v>
      </c>
    </row>
    <row r="35" spans="1:14" ht="12.75">
      <c r="A35" s="56" t="s">
        <v>34</v>
      </c>
      <c r="B35" s="52">
        <f>SUM(D35+E35+F35+G35+H35+J35)</f>
        <v>18229851.329999994</v>
      </c>
      <c r="C35" s="52"/>
      <c r="D35" s="52">
        <v>17091137.809999995</v>
      </c>
      <c r="E35" s="52">
        <v>367601.11000000004</v>
      </c>
      <c r="F35" s="52">
        <v>51167.16</v>
      </c>
      <c r="G35" s="52">
        <v>719945.25</v>
      </c>
      <c r="H35" s="52">
        <v>0</v>
      </c>
      <c r="I35" s="52"/>
      <c r="J35" s="52">
        <v>0</v>
      </c>
      <c r="K35" s="52">
        <v>0</v>
      </c>
      <c r="L35" s="52">
        <v>0</v>
      </c>
      <c r="M35" s="52"/>
      <c r="N35" s="259">
        <f>B35-H35-J35</f>
        <v>18229851.329999994</v>
      </c>
    </row>
    <row r="36" spans="1:17" ht="12.75">
      <c r="A36" s="56" t="s">
        <v>35</v>
      </c>
      <c r="B36" s="52">
        <f>SUM(D36+E36+F36+G36+H36+J36)</f>
        <v>11556486.66</v>
      </c>
      <c r="C36" s="52"/>
      <c r="D36" s="52">
        <v>10432420.54</v>
      </c>
      <c r="E36" s="52">
        <v>725677.2500000001</v>
      </c>
      <c r="F36" s="52">
        <v>122658.70999999999</v>
      </c>
      <c r="G36" s="52">
        <v>266093.08</v>
      </c>
      <c r="H36" s="81">
        <v>9637.08</v>
      </c>
      <c r="I36" s="52"/>
      <c r="J36" s="52">
        <v>0</v>
      </c>
      <c r="K36" s="52">
        <v>0</v>
      </c>
      <c r="L36" s="52">
        <v>0</v>
      </c>
      <c r="M36" s="52"/>
      <c r="N36" s="259">
        <f>B36-H36-J36</f>
        <v>11546849.58</v>
      </c>
      <c r="Q36" s="15"/>
    </row>
    <row r="37" spans="1:14" ht="12.75">
      <c r="A37" s="62" t="s">
        <v>36</v>
      </c>
      <c r="B37" s="47">
        <f>SUM(D37+E37+F37+G37+H37+J37)</f>
        <v>6691506.869999999</v>
      </c>
      <c r="C37" s="47"/>
      <c r="D37" s="47">
        <v>6281377.64</v>
      </c>
      <c r="E37" s="47">
        <v>49735</v>
      </c>
      <c r="F37" s="47">
        <v>244779.42</v>
      </c>
      <c r="G37" s="47">
        <v>65461.56</v>
      </c>
      <c r="H37" s="47">
        <v>50153.25</v>
      </c>
      <c r="I37" s="47"/>
      <c r="J37" s="47">
        <v>0</v>
      </c>
      <c r="K37" s="47">
        <v>0</v>
      </c>
      <c r="L37" s="52">
        <v>0</v>
      </c>
      <c r="M37" s="52"/>
      <c r="N37" s="259">
        <f>B37-H37-J37</f>
        <v>6641353.619999999</v>
      </c>
    </row>
    <row r="38" spans="1:10" ht="12.75">
      <c r="A38" s="84" t="s">
        <v>194</v>
      </c>
      <c r="B38" s="56" t="s">
        <v>197</v>
      </c>
      <c r="C38" s="52"/>
      <c r="D38" s="52"/>
      <c r="E38" s="52"/>
      <c r="F38" s="52"/>
      <c r="G38" s="52"/>
      <c r="H38" s="52"/>
      <c r="I38" s="52"/>
      <c r="J38" s="52"/>
    </row>
    <row r="39" spans="2:10" ht="12.75">
      <c r="B39" s="56" t="s">
        <v>130</v>
      </c>
      <c r="C39" s="52"/>
      <c r="D39" s="52"/>
      <c r="E39" s="52"/>
      <c r="F39" s="52"/>
      <c r="G39" s="52"/>
      <c r="H39" s="52"/>
      <c r="I39" s="52"/>
      <c r="J39" s="52"/>
    </row>
    <row r="40" spans="1:10" ht="12.75">
      <c r="A40" s="108" t="s">
        <v>195</v>
      </c>
      <c r="B40" s="19" t="s">
        <v>198</v>
      </c>
      <c r="C40" s="52"/>
      <c r="D40" s="52"/>
      <c r="E40" s="52"/>
      <c r="F40" s="52"/>
      <c r="G40" s="52"/>
      <c r="H40" s="52"/>
      <c r="I40" s="52"/>
      <c r="J40" s="52"/>
    </row>
    <row r="41" spans="1:10" ht="12.75">
      <c r="A41" s="56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12.75">
      <c r="A42" s="56"/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12.75">
      <c r="A43" s="56"/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2.75">
      <c r="A44" s="56"/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2.75">
      <c r="A45" s="174"/>
      <c r="B45" s="206"/>
      <c r="C45" s="206"/>
      <c r="D45" s="206"/>
      <c r="E45" s="206"/>
      <c r="F45" s="206"/>
      <c r="G45" s="206"/>
      <c r="H45" s="206"/>
      <c r="I45" s="206"/>
      <c r="J45" s="206"/>
    </row>
    <row r="46" spans="1:10" ht="12.75">
      <c r="A46" s="174"/>
      <c r="B46" s="206"/>
      <c r="C46" s="206"/>
      <c r="D46" s="206"/>
      <c r="E46" s="206"/>
      <c r="F46" s="206"/>
      <c r="G46" s="206"/>
      <c r="H46" s="206"/>
      <c r="I46" s="206"/>
      <c r="J46" s="206"/>
    </row>
    <row r="47" spans="1:10" ht="12.75">
      <c r="A47" s="174"/>
      <c r="B47" s="206"/>
      <c r="C47" s="206"/>
      <c r="D47" s="206"/>
      <c r="E47" s="206"/>
      <c r="F47" s="206"/>
      <c r="G47" s="206"/>
      <c r="H47" s="206"/>
      <c r="I47" s="206"/>
      <c r="J47" s="206"/>
    </row>
    <row r="48" spans="1:10" ht="12.75">
      <c r="A48" s="174"/>
      <c r="B48" s="206"/>
      <c r="C48" s="206"/>
      <c r="D48" s="206"/>
      <c r="E48" s="206"/>
      <c r="F48" s="206"/>
      <c r="G48" s="206"/>
      <c r="H48" s="206"/>
      <c r="I48" s="206"/>
      <c r="J48" s="206"/>
    </row>
    <row r="49" spans="1:10" ht="12.75">
      <c r="A49" s="174"/>
      <c r="B49" s="206"/>
      <c r="C49" s="206"/>
      <c r="D49" s="206"/>
      <c r="E49" s="206"/>
      <c r="F49" s="206"/>
      <c r="G49" s="206"/>
      <c r="H49" s="206"/>
      <c r="I49" s="206"/>
      <c r="J49" s="206"/>
    </row>
    <row r="50" spans="1:10" ht="12.75">
      <c r="A50" s="174"/>
      <c r="B50" s="206"/>
      <c r="C50" s="206"/>
      <c r="D50" s="206"/>
      <c r="E50" s="206"/>
      <c r="F50" s="206"/>
      <c r="G50" s="206"/>
      <c r="H50" s="206"/>
      <c r="I50" s="206"/>
      <c r="J50" s="206"/>
    </row>
    <row r="51" spans="1:10" ht="12.75">
      <c r="A51" s="174"/>
      <c r="B51" s="206"/>
      <c r="C51" s="206"/>
      <c r="D51" s="206"/>
      <c r="E51" s="206"/>
      <c r="F51" s="206"/>
      <c r="G51" s="206"/>
      <c r="H51" s="206"/>
      <c r="I51" s="206"/>
      <c r="J51" s="206"/>
    </row>
    <row r="52" spans="1:10" ht="12.75">
      <c r="A52" s="174"/>
      <c r="B52" s="206"/>
      <c r="C52" s="206"/>
      <c r="D52" s="206"/>
      <c r="E52" s="206"/>
      <c r="F52" s="206"/>
      <c r="G52" s="206"/>
      <c r="H52" s="206"/>
      <c r="I52" s="206"/>
      <c r="J52" s="206"/>
    </row>
    <row r="53" spans="1:10" ht="12.75">
      <c r="A53" s="174"/>
      <c r="B53" s="206"/>
      <c r="C53" s="206"/>
      <c r="D53" s="206"/>
      <c r="E53" s="206"/>
      <c r="F53" s="206"/>
      <c r="G53" s="206"/>
      <c r="H53" s="206"/>
      <c r="I53" s="206"/>
      <c r="J53" s="206"/>
    </row>
    <row r="54" spans="1:10" ht="12.75">
      <c r="A54" s="174"/>
      <c r="B54" s="206"/>
      <c r="C54" s="206"/>
      <c r="D54" s="206"/>
      <c r="E54" s="206"/>
      <c r="F54" s="206"/>
      <c r="G54" s="206"/>
      <c r="H54" s="206"/>
      <c r="I54" s="206"/>
      <c r="J54" s="206"/>
    </row>
    <row r="55" spans="1:10" ht="12.75">
      <c r="A55" s="174"/>
      <c r="B55" s="206"/>
      <c r="C55" s="206"/>
      <c r="D55" s="206"/>
      <c r="E55" s="206"/>
      <c r="F55" s="206"/>
      <c r="G55" s="206"/>
      <c r="H55" s="206"/>
      <c r="I55" s="206"/>
      <c r="J55" s="206"/>
    </row>
    <row r="56" spans="1:10" ht="12.75">
      <c r="A56" s="174"/>
      <c r="B56" s="206"/>
      <c r="C56" s="206"/>
      <c r="D56" s="206"/>
      <c r="E56" s="206"/>
      <c r="F56" s="206"/>
      <c r="G56" s="206"/>
      <c r="H56" s="206"/>
      <c r="I56" s="206"/>
      <c r="J56" s="206"/>
    </row>
  </sheetData>
  <sheetProtection/>
  <mergeCells count="6">
    <mergeCell ref="A1:L1"/>
    <mergeCell ref="A3:L3"/>
    <mergeCell ref="L5:L7"/>
    <mergeCell ref="B7:C7"/>
    <mergeCell ref="B6:C6"/>
    <mergeCell ref="B5:C5"/>
  </mergeCells>
  <printOptions horizontalCentered="1"/>
  <pageMargins left="0.25" right="0.23" top="0.87" bottom="0.88" header="0.67" footer="0.5"/>
  <pageSetup fitToHeight="1" fitToWidth="1" horizontalDpi="600" verticalDpi="600" orientation="landscape" scale="95" r:id="rId1"/>
  <headerFooter scaleWithDoc="0" alignWithMargins="0">
    <oddFooter>&amp;L&amp;"Arial,Italic"MSDE - LFRO  11 / 2012&amp;C&amp;"Arial,Regular"- 4 -&amp;R&amp;"Arial,Italic"Selected Financial Data - Part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122" customWidth="1"/>
    <col min="2" max="2" width="16.57421875" style="191" customWidth="1"/>
    <col min="3" max="4" width="17.28125" style="191" customWidth="1"/>
    <col min="5" max="5" width="15.28125" style="191" customWidth="1"/>
    <col min="6" max="6" width="16.8515625" style="191" customWidth="1"/>
    <col min="7" max="7" width="14.8515625" style="191" customWidth="1"/>
    <col min="8" max="8" width="0.9921875" style="191" customWidth="1"/>
    <col min="9" max="9" width="14.7109375" style="191" customWidth="1"/>
    <col min="10" max="10" width="14.140625" style="191" bestFit="1" customWidth="1"/>
    <col min="11" max="11" width="14.00390625" style="191" bestFit="1" customWidth="1"/>
    <col min="12" max="12" width="14.8515625" style="191" customWidth="1"/>
    <col min="13" max="13" width="0.9921875" style="191" hidden="1" customWidth="1"/>
    <col min="14" max="14" width="2.00390625" style="191" customWidth="1"/>
    <col min="15" max="15" width="15.421875" style="191" customWidth="1"/>
    <col min="16" max="16" width="1.57421875" style="191" customWidth="1"/>
    <col min="17" max="17" width="14.00390625" style="191" customWidth="1"/>
    <col min="18" max="18" width="2.00390625" style="191" customWidth="1"/>
    <col min="19" max="19" width="14.28125" style="191" customWidth="1"/>
    <col min="20" max="20" width="2.421875" style="191" customWidth="1"/>
    <col min="21" max="21" width="15.28125" style="191" customWidth="1"/>
    <col min="22" max="22" width="2.28125" style="191" customWidth="1"/>
    <col min="23" max="23" width="12.8515625" style="191" customWidth="1"/>
    <col min="24" max="25" width="12.57421875" style="191" customWidth="1"/>
    <col min="26" max="27" width="13.28125" style="191" customWidth="1"/>
    <col min="28" max="28" width="14.7109375" style="207" customWidth="1"/>
    <col min="29" max="29" width="14.7109375" style="126" customWidth="1"/>
    <col min="30" max="30" width="19.57421875" style="122" customWidth="1"/>
    <col min="31" max="31" width="22.57421875" style="122" customWidth="1"/>
    <col min="32" max="32" width="21.421875" style="122" customWidth="1"/>
    <col min="33" max="16384" width="9.140625" style="1" customWidth="1"/>
  </cols>
  <sheetData>
    <row r="1" spans="1:32" ht="12.75">
      <c r="A1" s="56"/>
      <c r="B1" s="52"/>
      <c r="C1" s="52"/>
      <c r="D1" s="52"/>
      <c r="E1" s="52"/>
      <c r="F1" s="52"/>
      <c r="G1" s="52"/>
      <c r="H1" s="52"/>
      <c r="I1" s="52"/>
      <c r="J1" s="52"/>
      <c r="K1" s="52"/>
      <c r="L1" s="146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146"/>
      <c r="AA1" s="146"/>
      <c r="AD1" s="45"/>
      <c r="AE1" s="45"/>
      <c r="AF1" s="45"/>
    </row>
    <row r="2" spans="1:32" ht="12.75">
      <c r="A2" s="299" t="s">
        <v>134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52"/>
      <c r="N2" s="206"/>
      <c r="O2" s="302" t="s">
        <v>147</v>
      </c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D2" s="45"/>
      <c r="AE2" s="45"/>
      <c r="AF2" s="45"/>
    </row>
    <row r="3" spans="1:32" ht="12.75">
      <c r="A3" s="56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D3" s="45"/>
      <c r="AE3" s="45"/>
      <c r="AF3" s="45"/>
    </row>
    <row r="4" spans="1:32" ht="12.75">
      <c r="A4" s="301" t="s">
        <v>272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44"/>
      <c r="N4" s="206"/>
      <c r="O4" s="303" t="s">
        <v>273</v>
      </c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190"/>
      <c r="AC4" s="263"/>
      <c r="AD4" s="32"/>
      <c r="AE4" s="32"/>
      <c r="AF4" s="32"/>
    </row>
    <row r="5" spans="1:32" ht="13.5" thickBot="1">
      <c r="A5" s="147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52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D5" s="121">
        <v>41218</v>
      </c>
      <c r="AE5" s="121">
        <v>41218</v>
      </c>
      <c r="AF5" s="121">
        <v>41218</v>
      </c>
    </row>
    <row r="6" spans="1:32" ht="13.5" thickTop="1">
      <c r="A6" s="56"/>
      <c r="B6" s="52"/>
      <c r="C6" s="300" t="s">
        <v>44</v>
      </c>
      <c r="D6" s="300"/>
      <c r="E6" s="300"/>
      <c r="F6" s="300"/>
      <c r="G6" s="300"/>
      <c r="H6" s="235"/>
      <c r="I6" s="300" t="s">
        <v>45</v>
      </c>
      <c r="J6" s="300"/>
      <c r="K6" s="300"/>
      <c r="L6" s="300"/>
      <c r="M6" s="235"/>
      <c r="N6" s="52"/>
      <c r="O6" s="300" t="s">
        <v>57</v>
      </c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4" t="s">
        <v>225</v>
      </c>
      <c r="AD6" s="45"/>
      <c r="AE6" s="45"/>
      <c r="AF6" s="45"/>
    </row>
    <row r="7" spans="1:32" s="2" customFormat="1" ht="12.75">
      <c r="A7" s="61" t="s">
        <v>37</v>
      </c>
      <c r="B7" s="235" t="s">
        <v>11</v>
      </c>
      <c r="C7" s="235"/>
      <c r="D7" s="235"/>
      <c r="E7" s="235"/>
      <c r="F7" s="235"/>
      <c r="G7" s="235"/>
      <c r="H7" s="235"/>
      <c r="I7" s="235" t="s">
        <v>11</v>
      </c>
      <c r="J7" s="235"/>
      <c r="K7" s="235" t="s">
        <v>49</v>
      </c>
      <c r="L7" s="235" t="s">
        <v>7</v>
      </c>
      <c r="M7" s="235"/>
      <c r="N7" s="51"/>
      <c r="O7" s="235" t="s">
        <v>51</v>
      </c>
      <c r="P7" s="235"/>
      <c r="Q7" s="235"/>
      <c r="R7" s="235"/>
      <c r="S7" s="235"/>
      <c r="T7" s="235"/>
      <c r="U7" s="235"/>
      <c r="V7" s="235"/>
      <c r="W7" s="300" t="s">
        <v>10</v>
      </c>
      <c r="X7" s="300"/>
      <c r="Y7" s="300"/>
      <c r="Z7" s="300"/>
      <c r="AA7" s="305"/>
      <c r="AB7" s="208"/>
      <c r="AC7" s="264"/>
      <c r="AD7" s="32" t="s">
        <v>234</v>
      </c>
      <c r="AE7" s="32" t="s">
        <v>235</v>
      </c>
      <c r="AF7" s="32" t="s">
        <v>236</v>
      </c>
    </row>
    <row r="8" spans="1:32" s="2" customFormat="1" ht="12.75">
      <c r="A8" s="61" t="s">
        <v>38</v>
      </c>
      <c r="B8" s="235" t="s">
        <v>52</v>
      </c>
      <c r="C8" s="235" t="s">
        <v>40</v>
      </c>
      <c r="D8" s="235"/>
      <c r="E8" s="235"/>
      <c r="F8" s="235"/>
      <c r="G8" s="308" t="s">
        <v>224</v>
      </c>
      <c r="H8" s="235"/>
      <c r="I8" s="235" t="s">
        <v>47</v>
      </c>
      <c r="J8" s="235"/>
      <c r="K8" s="235" t="s">
        <v>181</v>
      </c>
      <c r="L8" s="235" t="s">
        <v>150</v>
      </c>
      <c r="M8" s="235"/>
      <c r="N8" s="51"/>
      <c r="O8" s="235" t="s">
        <v>52</v>
      </c>
      <c r="P8" s="235"/>
      <c r="Q8" s="235" t="s">
        <v>3</v>
      </c>
      <c r="R8" s="235"/>
      <c r="S8" s="235" t="s">
        <v>54</v>
      </c>
      <c r="T8" s="235"/>
      <c r="U8" s="235"/>
      <c r="V8" s="235"/>
      <c r="W8" s="235" t="s">
        <v>55</v>
      </c>
      <c r="X8" s="148" t="s">
        <v>153</v>
      </c>
      <c r="Y8" s="307" t="s">
        <v>222</v>
      </c>
      <c r="Z8" s="235"/>
      <c r="AA8" s="305"/>
      <c r="AB8" s="208"/>
      <c r="AC8" s="264"/>
      <c r="AD8" s="237" t="s">
        <v>237</v>
      </c>
      <c r="AE8" s="237" t="s">
        <v>237</v>
      </c>
      <c r="AF8" s="237" t="s">
        <v>238</v>
      </c>
    </row>
    <row r="9" spans="1:32" s="2" customFormat="1" ht="13.5" thickBot="1">
      <c r="A9" s="149" t="s">
        <v>39</v>
      </c>
      <c r="B9" s="93" t="s">
        <v>53</v>
      </c>
      <c r="C9" s="93" t="s">
        <v>151</v>
      </c>
      <c r="D9" s="93" t="s">
        <v>42</v>
      </c>
      <c r="E9" s="93" t="s">
        <v>7</v>
      </c>
      <c r="F9" s="150" t="s">
        <v>219</v>
      </c>
      <c r="G9" s="306"/>
      <c r="H9" s="93"/>
      <c r="I9" s="93" t="s">
        <v>46</v>
      </c>
      <c r="J9" s="93" t="s">
        <v>48</v>
      </c>
      <c r="K9" s="265" t="s">
        <v>182</v>
      </c>
      <c r="L9" s="93" t="s">
        <v>6</v>
      </c>
      <c r="M9" s="235"/>
      <c r="N9" s="92"/>
      <c r="O9" s="93" t="s">
        <v>152</v>
      </c>
      <c r="P9" s="93"/>
      <c r="Q9" s="93" t="s">
        <v>4</v>
      </c>
      <c r="R9" s="93"/>
      <c r="S9" s="93" t="s">
        <v>8</v>
      </c>
      <c r="T9" s="93"/>
      <c r="U9" s="93" t="s">
        <v>9</v>
      </c>
      <c r="V9" s="93"/>
      <c r="W9" s="93" t="s">
        <v>56</v>
      </c>
      <c r="X9" s="93" t="s">
        <v>154</v>
      </c>
      <c r="Y9" s="306"/>
      <c r="Z9" s="150" t="s">
        <v>155</v>
      </c>
      <c r="AA9" s="306"/>
      <c r="AB9" s="208"/>
      <c r="AC9" s="264"/>
      <c r="AD9" s="58"/>
      <c r="AE9" s="58" t="s">
        <v>239</v>
      </c>
      <c r="AF9" s="58" t="s">
        <v>239</v>
      </c>
    </row>
    <row r="10" spans="1:32" s="11" customFormat="1" ht="12.75">
      <c r="A10" s="151" t="s">
        <v>13</v>
      </c>
      <c r="B10" s="68">
        <f aca="true" t="shared" si="0" ref="B10:G10">SUM(B12:B39)</f>
        <v>4533457999.99</v>
      </c>
      <c r="C10" s="68">
        <f t="shared" si="0"/>
        <v>4110886069.8599997</v>
      </c>
      <c r="D10" s="68">
        <f t="shared" si="0"/>
        <v>121597544.78999999</v>
      </c>
      <c r="E10" s="68">
        <f t="shared" si="0"/>
        <v>420486747.49</v>
      </c>
      <c r="F10" s="68">
        <f t="shared" si="0"/>
        <v>3456888923.4299994</v>
      </c>
      <c r="G10" s="68">
        <f t="shared" si="0"/>
        <v>111912854.15</v>
      </c>
      <c r="H10" s="68"/>
      <c r="I10" s="144">
        <f>SUM(J10:L10)</f>
        <v>200717393.17000008</v>
      </c>
      <c r="J10" s="68">
        <f>SUM(J12:J39)</f>
        <v>37944033.5</v>
      </c>
      <c r="K10" s="68">
        <f>SUM(K12:K39)</f>
        <v>10420151.179999996</v>
      </c>
      <c r="L10" s="68">
        <f>SUM(L12:L39)</f>
        <v>152353208.49000007</v>
      </c>
      <c r="M10" s="68"/>
      <c r="N10" s="99"/>
      <c r="O10" s="68">
        <f>SUM(O12:O39)</f>
        <v>221854536.96</v>
      </c>
      <c r="P10" s="68"/>
      <c r="Q10" s="68">
        <f>SUM(Q12:Q39)</f>
        <v>170232461.86999995</v>
      </c>
      <c r="R10" s="68"/>
      <c r="S10" s="68">
        <f>SUM(S12:S39)</f>
        <v>18182075.259999994</v>
      </c>
      <c r="T10" s="68"/>
      <c r="U10" s="68">
        <f>SUM(U12:U39)</f>
        <v>29219899.060000002</v>
      </c>
      <c r="V10" s="68"/>
      <c r="W10" s="68">
        <f aca="true" t="shared" si="1" ref="W10:AF10">SUM(W12:W39)</f>
        <v>2783887.0699999994</v>
      </c>
      <c r="X10" s="68">
        <f t="shared" si="1"/>
        <v>0</v>
      </c>
      <c r="Y10" s="68">
        <f t="shared" si="1"/>
        <v>0</v>
      </c>
      <c r="Z10" s="68">
        <f t="shared" si="1"/>
        <v>4220100.7700000005</v>
      </c>
      <c r="AA10" s="68">
        <f t="shared" si="1"/>
        <v>8164794.349999998</v>
      </c>
      <c r="AB10" s="209"/>
      <c r="AC10" s="68"/>
      <c r="AD10" s="53">
        <f t="shared" si="1"/>
        <v>4108614418.4499993</v>
      </c>
      <c r="AE10" s="53">
        <f t="shared" si="1"/>
        <v>200480115.81</v>
      </c>
      <c r="AF10" s="53">
        <f t="shared" si="1"/>
        <v>188373393.60999995</v>
      </c>
    </row>
    <row r="11" spans="1:32" ht="12.75">
      <c r="A11" s="6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5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D11" s="45"/>
      <c r="AE11" s="225"/>
      <c r="AF11" s="45"/>
    </row>
    <row r="12" spans="1:32" s="111" customFormat="1" ht="12.75">
      <c r="A12" s="61" t="s">
        <v>14</v>
      </c>
      <c r="B12" s="52">
        <f>+C12+I12+O12</f>
        <v>50630484.08</v>
      </c>
      <c r="C12" s="52">
        <f>SUM(D12,E12,F12,G12)</f>
        <v>45070270.559999995</v>
      </c>
      <c r="D12" s="52">
        <v>955348.62</v>
      </c>
      <c r="E12" s="52">
        <v>3174161.93</v>
      </c>
      <c r="F12" s="52">
        <v>39297963.5</v>
      </c>
      <c r="G12" s="52">
        <v>1642796.5100000002</v>
      </c>
      <c r="H12" s="52"/>
      <c r="I12" s="52">
        <f>SUM(J12:L12)</f>
        <v>2547972.3500000006</v>
      </c>
      <c r="J12" s="44">
        <v>358601.05</v>
      </c>
      <c r="K12" s="81">
        <v>109537.05</v>
      </c>
      <c r="L12" s="52">
        <v>2079834.2500000005</v>
      </c>
      <c r="M12" s="52"/>
      <c r="N12" s="51"/>
      <c r="O12" s="52">
        <f>+Q12+S12+U12+Z12+X12+Y12</f>
        <v>3012241.17</v>
      </c>
      <c r="P12" s="52"/>
      <c r="Q12" s="52">
        <v>1015214.2299999999</v>
      </c>
      <c r="R12" s="52"/>
      <c r="S12" s="52">
        <v>274536.12</v>
      </c>
      <c r="T12" s="52"/>
      <c r="U12" s="52">
        <v>1722490.8199999998</v>
      </c>
      <c r="V12" s="52"/>
      <c r="W12" s="44">
        <v>133019</v>
      </c>
      <c r="X12" s="52">
        <v>0</v>
      </c>
      <c r="Y12" s="52">
        <v>0</v>
      </c>
      <c r="Z12" s="52">
        <v>0</v>
      </c>
      <c r="AA12" s="52">
        <v>96395.28999999998</v>
      </c>
      <c r="AB12" s="209"/>
      <c r="AC12" s="266"/>
      <c r="AD12" s="55">
        <f>C12-Adult!D10</f>
        <v>44858437.21999999</v>
      </c>
      <c r="AE12" s="19">
        <f>I12-Adult!J10</f>
        <v>2531262.2600000007</v>
      </c>
      <c r="AF12" s="19">
        <f>O12-U12-Adult!I10-Adult!N10-X12-Y12-Z12</f>
        <v>1279707.87</v>
      </c>
    </row>
    <row r="13" spans="1:32" ht="12.75">
      <c r="A13" s="61" t="s">
        <v>15</v>
      </c>
      <c r="B13" s="52">
        <f>+C13+I13+O13</f>
        <v>394892522.79999995</v>
      </c>
      <c r="C13" s="52">
        <f>SUM(D13,E13,F13,G13)</f>
        <v>353481915.96999997</v>
      </c>
      <c r="D13" s="52">
        <v>8022885.05</v>
      </c>
      <c r="E13" s="52">
        <v>29441359.57</v>
      </c>
      <c r="F13" s="52">
        <v>305457049.29999995</v>
      </c>
      <c r="G13" s="52">
        <v>10560622.05</v>
      </c>
      <c r="H13" s="52"/>
      <c r="I13" s="52">
        <f>SUM(J13:L13)</f>
        <v>24587278.880000003</v>
      </c>
      <c r="J13" s="44">
        <v>8818316.99</v>
      </c>
      <c r="K13" s="81">
        <v>824319.59</v>
      </c>
      <c r="L13" s="52">
        <v>14944642.3</v>
      </c>
      <c r="M13" s="52"/>
      <c r="N13" s="51"/>
      <c r="O13" s="52">
        <f>+Q13+S13+U13+Z13+X13+Y13</f>
        <v>16823327.95</v>
      </c>
      <c r="P13" s="52"/>
      <c r="Q13" s="52">
        <v>12774592.61</v>
      </c>
      <c r="R13" s="52"/>
      <c r="S13" s="52">
        <v>1578660.6400000001</v>
      </c>
      <c r="T13" s="52"/>
      <c r="U13" s="52">
        <v>2245255.36</v>
      </c>
      <c r="V13" s="52"/>
      <c r="W13" s="52">
        <v>0</v>
      </c>
      <c r="X13" s="52">
        <v>0</v>
      </c>
      <c r="Y13" s="52">
        <v>0</v>
      </c>
      <c r="Z13" s="52">
        <v>224819.34</v>
      </c>
      <c r="AA13" s="52">
        <v>138653.72999999998</v>
      </c>
      <c r="AC13" s="266"/>
      <c r="AD13" s="55">
        <f>C13-Adult!D11</f>
        <v>353296941.19</v>
      </c>
      <c r="AE13" s="19">
        <f>I13-Adult!J11</f>
        <v>24559021.880000003</v>
      </c>
      <c r="AF13" s="19">
        <f>O13-U13-Adult!I11-Adult!N11-X13-Y13-Z13</f>
        <v>14350438.04</v>
      </c>
    </row>
    <row r="14" spans="1:32" s="111" customFormat="1" ht="12.75">
      <c r="A14" s="56" t="s">
        <v>16</v>
      </c>
      <c r="B14" s="52">
        <f>+C14+I14+O14</f>
        <v>489229938.7199998</v>
      </c>
      <c r="C14" s="52">
        <f>SUM(D14,E14,F14,G14)</f>
        <v>384827928.41999984</v>
      </c>
      <c r="D14" s="52">
        <v>1787760.49</v>
      </c>
      <c r="E14" s="52">
        <v>56182459.48</v>
      </c>
      <c r="F14" s="52">
        <v>317459691.9299999</v>
      </c>
      <c r="G14" s="52">
        <v>9398016.52</v>
      </c>
      <c r="H14" s="52"/>
      <c r="I14" s="52">
        <f>SUM(J14:L14)</f>
        <v>22259593.52</v>
      </c>
      <c r="J14" s="44">
        <v>3729620.869999999</v>
      </c>
      <c r="K14" s="81">
        <f>247059.71-93.38</f>
        <v>246966.33</v>
      </c>
      <c r="L14" s="52">
        <f>18284007.44-1001.12</f>
        <v>18283006.32</v>
      </c>
      <c r="M14" s="52"/>
      <c r="N14" s="52"/>
      <c r="O14" s="52">
        <f>+Q14+S14+U14+Z14+X14+Y14</f>
        <v>82142416.78</v>
      </c>
      <c r="P14" s="52"/>
      <c r="Q14" s="52">
        <f>74695073.01-1297422.11-181020.03</f>
        <v>73216630.87</v>
      </c>
      <c r="R14" s="52"/>
      <c r="S14" s="52">
        <v>786904.8999999999</v>
      </c>
      <c r="T14" s="52"/>
      <c r="U14" s="52">
        <v>4924482.85</v>
      </c>
      <c r="V14" s="52"/>
      <c r="W14" s="52">
        <v>0</v>
      </c>
      <c r="X14" s="52">
        <v>0</v>
      </c>
      <c r="Y14" s="52">
        <v>0</v>
      </c>
      <c r="Z14" s="52">
        <v>3214398.16</v>
      </c>
      <c r="AA14" s="52">
        <v>6201736.629999999</v>
      </c>
      <c r="AB14" s="209"/>
      <c r="AC14" s="266"/>
      <c r="AD14" s="55">
        <f>C14-Adult!D12</f>
        <v>384827928.41999984</v>
      </c>
      <c r="AE14" s="19">
        <f>I14-Adult!J12</f>
        <v>22259593.52</v>
      </c>
      <c r="AF14" s="19">
        <f>O14-U14-Adult!I12-Adult!N12-X14-Y14-Z14</f>
        <v>74003535.77000001</v>
      </c>
    </row>
    <row r="15" spans="1:32" ht="12.75">
      <c r="A15" s="56" t="s">
        <v>17</v>
      </c>
      <c r="B15" s="52">
        <f>+C15+I15+O15</f>
        <v>506242524.07000005</v>
      </c>
      <c r="C15" s="52">
        <f>SUM(D15,E15,F15,G15)</f>
        <v>463855293.83000004</v>
      </c>
      <c r="D15" s="52">
        <v>11244893.469999999</v>
      </c>
      <c r="E15" s="52">
        <v>44874305.84</v>
      </c>
      <c r="F15" s="52">
        <v>400438173.52000004</v>
      </c>
      <c r="G15" s="81">
        <v>7297921</v>
      </c>
      <c r="H15" s="52"/>
      <c r="I15" s="52">
        <f>SUM(J15:L15)</f>
        <v>29388114.940000005</v>
      </c>
      <c r="J15" s="44">
        <v>5531976.2299999995</v>
      </c>
      <c r="K15" s="81">
        <v>1884332</v>
      </c>
      <c r="L15" s="52">
        <v>21971806.710000005</v>
      </c>
      <c r="M15" s="52"/>
      <c r="N15" s="52"/>
      <c r="O15" s="52">
        <f>+Q15+S15+U15+Z15+X15+Y15</f>
        <v>12999115.299999997</v>
      </c>
      <c r="P15" s="52"/>
      <c r="Q15" s="52">
        <v>10709660.559999999</v>
      </c>
      <c r="R15" s="52"/>
      <c r="S15" s="52">
        <v>1196398.3699999999</v>
      </c>
      <c r="T15" s="52"/>
      <c r="U15" s="52">
        <v>999764.17</v>
      </c>
      <c r="V15" s="52"/>
      <c r="W15" s="52">
        <v>445237</v>
      </c>
      <c r="X15" s="52">
        <v>0</v>
      </c>
      <c r="Y15" s="52">
        <v>0</v>
      </c>
      <c r="Z15" s="52">
        <v>93292.2</v>
      </c>
      <c r="AA15" s="52">
        <v>891402.17</v>
      </c>
      <c r="AC15" s="266"/>
      <c r="AD15" s="55">
        <f>C15-Adult!D13</f>
        <v>463643631.33000004</v>
      </c>
      <c r="AE15" s="19">
        <f>I15-Adult!J13</f>
        <v>29382486.470000006</v>
      </c>
      <c r="AF15" s="19">
        <f>O15-U15-Adult!I13-Adult!N13-X15-Y15-Z15</f>
        <v>11903558.929999998</v>
      </c>
    </row>
    <row r="16" spans="1:32" ht="12.75">
      <c r="A16" s="56" t="s">
        <v>18</v>
      </c>
      <c r="B16" s="52">
        <f>+C16+I16+O16</f>
        <v>89657800.13000001</v>
      </c>
      <c r="C16" s="52">
        <f>SUM(D16,E16,F16,G16)</f>
        <v>84971219.85000001</v>
      </c>
      <c r="D16" s="52">
        <v>1256668.62</v>
      </c>
      <c r="E16" s="52">
        <v>7286361.4799999995</v>
      </c>
      <c r="F16" s="52">
        <v>72153076.71000001</v>
      </c>
      <c r="G16" s="52">
        <v>4275113.04</v>
      </c>
      <c r="H16" s="52"/>
      <c r="I16" s="52">
        <f>SUM(J16:L16)</f>
        <v>2342957.88</v>
      </c>
      <c r="J16" s="44">
        <v>267091.36</v>
      </c>
      <c r="K16" s="81">
        <v>2093.19</v>
      </c>
      <c r="L16" s="52">
        <v>2073773.33</v>
      </c>
      <c r="M16" s="52"/>
      <c r="N16" s="52"/>
      <c r="O16" s="52">
        <f>+Q16+S16+U16+Z16+X16+Y16</f>
        <v>2343622.4</v>
      </c>
      <c r="P16" s="52"/>
      <c r="Q16" s="81">
        <v>620526.3799999999</v>
      </c>
      <c r="R16" s="52"/>
      <c r="S16" s="52">
        <v>411051.79</v>
      </c>
      <c r="T16" s="52"/>
      <c r="U16" s="52">
        <v>1312044.23</v>
      </c>
      <c r="V16" s="52"/>
      <c r="W16" s="52">
        <v>0</v>
      </c>
      <c r="X16" s="52">
        <v>0</v>
      </c>
      <c r="Y16" s="52">
        <v>0</v>
      </c>
      <c r="Z16" s="52">
        <v>0</v>
      </c>
      <c r="AA16" s="52">
        <v>9253.09</v>
      </c>
      <c r="AC16" s="266"/>
      <c r="AD16" s="55">
        <f>C16-Adult!D14</f>
        <v>84716034.93</v>
      </c>
      <c r="AE16" s="19">
        <f>I16-Adult!J14</f>
        <v>2327366.36</v>
      </c>
      <c r="AF16" s="19">
        <f>O16-U16-Adult!I14-Adult!N14-X16-Y16-Z16</f>
        <v>1026823.2399999999</v>
      </c>
    </row>
    <row r="17" spans="1:32" ht="12.75">
      <c r="A17" s="56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D17" s="55"/>
      <c r="AE17" s="19"/>
      <c r="AF17" s="19"/>
    </row>
    <row r="18" spans="1:32" ht="12.75">
      <c r="A18" s="56" t="s">
        <v>19</v>
      </c>
      <c r="B18" s="52">
        <f>+C18+I18+O18</f>
        <v>27654117.680000003</v>
      </c>
      <c r="C18" s="52">
        <f>SUM(D18,E18,F18,G18)</f>
        <v>25148706.34</v>
      </c>
      <c r="D18" s="52">
        <v>608882.7899999999</v>
      </c>
      <c r="E18" s="52">
        <v>870310.5599999999</v>
      </c>
      <c r="F18" s="52">
        <v>22461924.86</v>
      </c>
      <c r="G18" s="52">
        <v>1207588.13</v>
      </c>
      <c r="H18" s="52"/>
      <c r="I18" s="52">
        <f>SUM(J18:L18)</f>
        <v>836222.3300000001</v>
      </c>
      <c r="J18" s="81">
        <v>37897.35</v>
      </c>
      <c r="K18" s="81">
        <v>38392.22</v>
      </c>
      <c r="L18" s="52">
        <v>759932.76</v>
      </c>
      <c r="M18" s="52"/>
      <c r="N18" s="52"/>
      <c r="O18" s="52">
        <f>+Q18+S18+U18+Z18+X18+Y18</f>
        <v>1669189.01</v>
      </c>
      <c r="P18" s="52"/>
      <c r="Q18" s="52">
        <v>822043.53</v>
      </c>
      <c r="R18" s="52"/>
      <c r="S18" s="52">
        <v>209812.25</v>
      </c>
      <c r="T18" s="52"/>
      <c r="U18" s="52">
        <v>637333.23</v>
      </c>
      <c r="V18" s="52"/>
      <c r="W18" s="44">
        <v>12190.13</v>
      </c>
      <c r="X18" s="52">
        <v>0</v>
      </c>
      <c r="Y18" s="52">
        <v>0</v>
      </c>
      <c r="Z18" s="52">
        <v>0</v>
      </c>
      <c r="AA18" s="52">
        <v>7748.12</v>
      </c>
      <c r="AC18" s="266"/>
      <c r="AD18" s="55">
        <f>C18-Adult!D16</f>
        <v>25148706.34</v>
      </c>
      <c r="AE18" s="19">
        <f>I18-Adult!J16</f>
        <v>836222.3300000001</v>
      </c>
      <c r="AF18" s="19">
        <f>O18-U18-Adult!I16-Adult!N16-X18-Y18-Z18</f>
        <v>1031855.78</v>
      </c>
    </row>
    <row r="19" spans="1:32" ht="12.75">
      <c r="A19" s="56" t="s">
        <v>20</v>
      </c>
      <c r="B19" s="52">
        <f>+C19+I19+O19</f>
        <v>133124700.19999999</v>
      </c>
      <c r="C19" s="52">
        <f>SUM(D19,E19,F19,G19)</f>
        <v>123452748.37999998</v>
      </c>
      <c r="D19" s="52">
        <v>2813614.2899999996</v>
      </c>
      <c r="E19" s="52">
        <v>2557205.22</v>
      </c>
      <c r="F19" s="52">
        <v>113213672.06999998</v>
      </c>
      <c r="G19" s="52">
        <v>4868256.800000001</v>
      </c>
      <c r="H19" s="52"/>
      <c r="I19" s="52">
        <f>SUM(J19:L19)</f>
        <v>7719274.199999999</v>
      </c>
      <c r="J19" s="44">
        <v>1113873.42</v>
      </c>
      <c r="K19" s="81">
        <v>0</v>
      </c>
      <c r="L19" s="52">
        <v>6605400.779999999</v>
      </c>
      <c r="M19" s="52"/>
      <c r="N19" s="52"/>
      <c r="O19" s="52">
        <f>+Q19+S19+U19+Z19+X19+Y19</f>
        <v>1952677.62</v>
      </c>
      <c r="P19" s="52"/>
      <c r="Q19" s="52">
        <v>1321172.99</v>
      </c>
      <c r="R19" s="52"/>
      <c r="S19" s="52">
        <v>487948.54000000004</v>
      </c>
      <c r="T19" s="52"/>
      <c r="U19" s="52">
        <v>143556.09000000003</v>
      </c>
      <c r="V19" s="52"/>
      <c r="W19" s="44">
        <v>22729.37</v>
      </c>
      <c r="X19" s="44">
        <v>0</v>
      </c>
      <c r="Y19" s="44">
        <v>0</v>
      </c>
      <c r="Z19" s="52">
        <v>0</v>
      </c>
      <c r="AA19" s="52">
        <v>48454.12999999999</v>
      </c>
      <c r="AC19" s="266"/>
      <c r="AD19" s="55">
        <f>C19-Adult!D17</f>
        <v>123452748.37999998</v>
      </c>
      <c r="AE19" s="19">
        <f>I19-Adult!J17</f>
        <v>7719274.199999999</v>
      </c>
      <c r="AF19" s="19">
        <f>O19-U19-Adult!I17-Adult!N17-X19-Y19-Z19</f>
        <v>1809121.53</v>
      </c>
    </row>
    <row r="20" spans="1:32" ht="12.75">
      <c r="A20" s="56" t="s">
        <v>21</v>
      </c>
      <c r="B20" s="52">
        <f>+C20+I20+O20</f>
        <v>77325046.07999998</v>
      </c>
      <c r="C20" s="52">
        <f>SUM(D20,E20,F20,G20)</f>
        <v>69238303.16999999</v>
      </c>
      <c r="D20" s="52">
        <v>1231518.51</v>
      </c>
      <c r="E20" s="52">
        <v>8572977.370000001</v>
      </c>
      <c r="F20" s="52">
        <v>57364115.06999999</v>
      </c>
      <c r="G20" s="52">
        <v>2069692.22</v>
      </c>
      <c r="H20" s="52"/>
      <c r="I20" s="52">
        <f>SUM(J20:L20)</f>
        <v>2266800.5799999996</v>
      </c>
      <c r="J20" s="44">
        <v>264050.56999999995</v>
      </c>
      <c r="K20" s="81">
        <v>169506.48</v>
      </c>
      <c r="L20" s="52">
        <v>1833243.5299999998</v>
      </c>
      <c r="M20" s="52"/>
      <c r="N20" s="52"/>
      <c r="O20" s="52">
        <f>+Q20+S20+U20+Z20+X20+Y20</f>
        <v>5819942.33</v>
      </c>
      <c r="P20" s="52"/>
      <c r="Q20" s="52">
        <v>1509814.25</v>
      </c>
      <c r="R20" s="52"/>
      <c r="S20" s="52">
        <v>311294.36999999994</v>
      </c>
      <c r="T20" s="52"/>
      <c r="U20" s="52">
        <v>3998833.71</v>
      </c>
      <c r="V20" s="52"/>
      <c r="W20" s="44">
        <v>123713.58</v>
      </c>
      <c r="X20" s="52">
        <v>0</v>
      </c>
      <c r="Y20" s="52">
        <v>0</v>
      </c>
      <c r="Z20" s="52">
        <v>0</v>
      </c>
      <c r="AA20" s="52">
        <v>24067.92</v>
      </c>
      <c r="AC20" s="266"/>
      <c r="AD20" s="55">
        <f>C20-Adult!D18</f>
        <v>69238303.16999999</v>
      </c>
      <c r="AE20" s="19">
        <f>I20-Adult!J18</f>
        <v>2266800.5799999996</v>
      </c>
      <c r="AF20" s="19">
        <f>O20-U20-Adult!I18-Adult!N18-X20-Y20-Z20</f>
        <v>1821108.62</v>
      </c>
    </row>
    <row r="21" spans="1:32" ht="12.75">
      <c r="A21" s="56" t="s">
        <v>22</v>
      </c>
      <c r="B21" s="52">
        <f>+C21+I21+O21</f>
        <v>130885662.67</v>
      </c>
      <c r="C21" s="52">
        <f>SUM(D21,E21,F21,G21)</f>
        <v>124106503.76</v>
      </c>
      <c r="D21" s="52">
        <v>3367864.33</v>
      </c>
      <c r="E21" s="52">
        <v>16016905.319999998</v>
      </c>
      <c r="F21" s="52">
        <v>96789360.47</v>
      </c>
      <c r="G21" s="52">
        <v>7932373.64</v>
      </c>
      <c r="H21" s="52"/>
      <c r="I21" s="52">
        <f>SUM(J21:L21)</f>
        <v>4166508.38</v>
      </c>
      <c r="J21" s="44">
        <v>163537.07</v>
      </c>
      <c r="K21" s="81">
        <v>220780.47</v>
      </c>
      <c r="L21" s="52">
        <v>3782190.84</v>
      </c>
      <c r="M21" s="52"/>
      <c r="N21" s="52"/>
      <c r="O21" s="52">
        <f>+Q21+S21+U21+Z21+X21+Y21</f>
        <v>2612650.53</v>
      </c>
      <c r="P21" s="52"/>
      <c r="Q21" s="52">
        <v>1584767.32</v>
      </c>
      <c r="R21" s="52"/>
      <c r="S21" s="44">
        <v>476566.79</v>
      </c>
      <c r="T21" s="52"/>
      <c r="U21" s="52">
        <v>508279.98</v>
      </c>
      <c r="V21" s="52"/>
      <c r="W21" s="44">
        <v>136529.91</v>
      </c>
      <c r="X21" s="142">
        <v>0</v>
      </c>
      <c r="Y21" s="52">
        <v>0</v>
      </c>
      <c r="Z21" s="52">
        <v>43036.44</v>
      </c>
      <c r="AA21" s="52">
        <v>13413.26</v>
      </c>
      <c r="AC21" s="266"/>
      <c r="AD21" s="55">
        <f>C21-Adult!D19</f>
        <v>123505152.69000001</v>
      </c>
      <c r="AE21" s="19">
        <f>I21-Adult!J19</f>
        <v>4096366.3899999997</v>
      </c>
      <c r="AF21" s="19">
        <f>O21-U21-Adult!I19-Adult!N19-X21-Y21-Z21</f>
        <v>2054526.79</v>
      </c>
    </row>
    <row r="22" spans="1:32" ht="12.75">
      <c r="A22" s="56" t="s">
        <v>23</v>
      </c>
      <c r="B22" s="52">
        <f>+C22+I22+O22</f>
        <v>23261191.15</v>
      </c>
      <c r="C22" s="52">
        <f>SUM(D22,E22,F22,G22)</f>
        <v>21268955.64</v>
      </c>
      <c r="D22" s="52">
        <v>793375.23</v>
      </c>
      <c r="E22" s="52">
        <v>943456.55</v>
      </c>
      <c r="F22" s="52">
        <v>17555374.66</v>
      </c>
      <c r="G22" s="52">
        <v>1976749.2000000002</v>
      </c>
      <c r="H22" s="52"/>
      <c r="I22" s="52">
        <f>SUM(J22:L22)</f>
        <v>1070992.8599999999</v>
      </c>
      <c r="J22" s="52">
        <v>309608.35</v>
      </c>
      <c r="K22" s="81">
        <v>7916.65</v>
      </c>
      <c r="L22" s="52">
        <v>753467.8599999999</v>
      </c>
      <c r="M22" s="52"/>
      <c r="N22" s="52"/>
      <c r="O22" s="52">
        <f>+Q22+S22+U22+Z22+X22+Y22</f>
        <v>921242.65</v>
      </c>
      <c r="P22" s="52"/>
      <c r="Q22" s="52">
        <v>380933.86</v>
      </c>
      <c r="R22" s="52"/>
      <c r="S22" s="52">
        <v>535478.16</v>
      </c>
      <c r="T22" s="52"/>
      <c r="U22" s="52">
        <v>4061.5</v>
      </c>
      <c r="V22" s="52"/>
      <c r="W22" s="52">
        <v>79685.81</v>
      </c>
      <c r="X22" s="52">
        <v>0</v>
      </c>
      <c r="Y22" s="52">
        <v>0</v>
      </c>
      <c r="Z22" s="52">
        <v>769.13</v>
      </c>
      <c r="AA22" s="19">
        <v>9358.34</v>
      </c>
      <c r="AC22" s="266"/>
      <c r="AD22" s="55">
        <f>C22-Adult!D20</f>
        <v>21212192.64</v>
      </c>
      <c r="AE22" s="19">
        <f>I22-Adult!J20</f>
        <v>1069992.8599999999</v>
      </c>
      <c r="AF22" s="19">
        <f>O22-U22-Adult!I20-Adult!N20-X22-Y22-Z22</f>
        <v>916412.02</v>
      </c>
    </row>
    <row r="23" spans="1:32" ht="12.75">
      <c r="A23" s="56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D23" s="55"/>
      <c r="AE23" s="19"/>
      <c r="AF23" s="18"/>
    </row>
    <row r="24" spans="1:32" ht="12.75">
      <c r="A24" s="56" t="s">
        <v>24</v>
      </c>
      <c r="B24" s="52">
        <f>+C24+I24+O24</f>
        <v>201893270.73000005</v>
      </c>
      <c r="C24" s="52">
        <f>SUM(D24,E24,F24,G24)</f>
        <v>187496216.69000003</v>
      </c>
      <c r="D24" s="52">
        <v>2865080.0300000003</v>
      </c>
      <c r="E24" s="52">
        <v>12268167.209999999</v>
      </c>
      <c r="F24" s="52">
        <v>165562937.58</v>
      </c>
      <c r="G24" s="52">
        <v>6800031.869999999</v>
      </c>
      <c r="H24" s="52">
        <v>192678920.84000003</v>
      </c>
      <c r="I24" s="52">
        <f>SUM(J24:L24)</f>
        <v>11929222.68</v>
      </c>
      <c r="J24" s="44">
        <v>3842671.8000000003</v>
      </c>
      <c r="K24" s="81">
        <v>900660.8</v>
      </c>
      <c r="L24" s="52">
        <v>7185890.08</v>
      </c>
      <c r="M24" s="52"/>
      <c r="N24" s="52"/>
      <c r="O24" s="52">
        <f>+Q24+S24+U24+Z24+X24+Y24</f>
        <v>2467831.36</v>
      </c>
      <c r="P24" s="52"/>
      <c r="Q24" s="52">
        <v>1032800.71</v>
      </c>
      <c r="R24" s="52"/>
      <c r="S24" s="52">
        <v>720508.9600000001</v>
      </c>
      <c r="T24" s="52"/>
      <c r="U24" s="52">
        <v>714521.69</v>
      </c>
      <c r="V24" s="52"/>
      <c r="W24" s="52">
        <v>0</v>
      </c>
      <c r="X24" s="52">
        <v>0</v>
      </c>
      <c r="Y24" s="52">
        <v>0</v>
      </c>
      <c r="Z24" s="52">
        <v>0</v>
      </c>
      <c r="AA24" s="52">
        <v>4656.63</v>
      </c>
      <c r="AC24" s="266"/>
      <c r="AD24" s="55">
        <f>C24-Adult!D22</f>
        <v>187341381.07000002</v>
      </c>
      <c r="AE24" s="19">
        <f>I24-Adult!J22</f>
        <v>11864221.12</v>
      </c>
      <c r="AF24" s="19">
        <f>O24-U24-Adult!I22-Adult!N22-X24-Y24-Z24</f>
        <v>1753309.67</v>
      </c>
    </row>
    <row r="25" spans="1:32" ht="12.75">
      <c r="A25" s="56" t="s">
        <v>25</v>
      </c>
      <c r="B25" s="52">
        <f>+C25+I25+O25</f>
        <v>22806177.499999996</v>
      </c>
      <c r="C25" s="52">
        <f>SUM(D25,E25,F25,G25)</f>
        <v>21506755.2</v>
      </c>
      <c r="D25" s="52">
        <v>510352.9099999999</v>
      </c>
      <c r="E25" s="52">
        <v>164770.80000000002</v>
      </c>
      <c r="F25" s="52">
        <v>19785049.43</v>
      </c>
      <c r="G25" s="52">
        <v>1046582.0599999999</v>
      </c>
      <c r="H25" s="52">
        <v>22148842.810000002</v>
      </c>
      <c r="I25" s="52">
        <f>SUM(J25:L25)</f>
        <v>631657.74</v>
      </c>
      <c r="J25" s="44">
        <v>93859.49000000002</v>
      </c>
      <c r="K25" s="81">
        <v>39593.63</v>
      </c>
      <c r="L25" s="52">
        <v>498204.62</v>
      </c>
      <c r="M25" s="52"/>
      <c r="N25" s="52"/>
      <c r="O25" s="52">
        <f>+Q25+S25+U25+Z25+X25+Y25</f>
        <v>667764.56</v>
      </c>
      <c r="P25" s="52"/>
      <c r="Q25" s="52">
        <v>178685.47000000003</v>
      </c>
      <c r="R25" s="52"/>
      <c r="S25" s="52">
        <v>269757.05</v>
      </c>
      <c r="T25" s="52"/>
      <c r="U25" s="52">
        <v>219322.03999999998</v>
      </c>
      <c r="V25" s="52"/>
      <c r="W25" s="52">
        <v>123272</v>
      </c>
      <c r="X25" s="44">
        <v>0</v>
      </c>
      <c r="Y25" s="44">
        <v>0</v>
      </c>
      <c r="Z25" s="52">
        <v>0</v>
      </c>
      <c r="AA25" s="44">
        <v>0</v>
      </c>
      <c r="AC25" s="266"/>
      <c r="AD25" s="55">
        <f>C25-Adult!D23</f>
        <v>21506755.2</v>
      </c>
      <c r="AE25" s="19">
        <f>I25-Adult!J23</f>
        <v>631657.74</v>
      </c>
      <c r="AF25" s="19">
        <f>O25-U25-Adult!I23-Adult!N23-X25-Y25-Z25</f>
        <v>448442.5200000001</v>
      </c>
    </row>
    <row r="26" spans="1:32" ht="12.75">
      <c r="A26" s="56" t="s">
        <v>26</v>
      </c>
      <c r="B26" s="52">
        <f>+C26+I26+O26</f>
        <v>183495980.86000007</v>
      </c>
      <c r="C26" s="52">
        <f>SUM(D26,E26,F26,G26)</f>
        <v>170102133.45000008</v>
      </c>
      <c r="D26" s="52">
        <v>3280377.4099999997</v>
      </c>
      <c r="E26" s="52">
        <v>10236095.39</v>
      </c>
      <c r="F26" s="52">
        <v>152633425.10000005</v>
      </c>
      <c r="G26" s="52">
        <v>3952235.55</v>
      </c>
      <c r="H26" s="52">
        <v>173167026.87</v>
      </c>
      <c r="I26" s="52">
        <f>SUM(J26:L26)</f>
        <v>8477986.1</v>
      </c>
      <c r="J26" s="44">
        <v>1539591.71</v>
      </c>
      <c r="K26" s="81">
        <v>1350220.51</v>
      </c>
      <c r="L26" s="52">
        <v>5588173.88</v>
      </c>
      <c r="M26" s="52"/>
      <c r="N26" s="52"/>
      <c r="O26" s="52">
        <f>+Q26+S26+U26+Z26+X26+Y26</f>
        <v>4915861.31</v>
      </c>
      <c r="P26" s="52"/>
      <c r="Q26" s="52">
        <v>2570514.07</v>
      </c>
      <c r="R26" s="52"/>
      <c r="S26" s="52">
        <v>692791.6799999999</v>
      </c>
      <c r="T26" s="52"/>
      <c r="U26" s="52">
        <v>1620261.01</v>
      </c>
      <c r="V26" s="52"/>
      <c r="W26" s="52">
        <v>0</v>
      </c>
      <c r="X26" s="52">
        <v>0</v>
      </c>
      <c r="Y26" s="52">
        <v>0</v>
      </c>
      <c r="Z26" s="52">
        <v>32294.55</v>
      </c>
      <c r="AA26" s="52">
        <v>23114.59</v>
      </c>
      <c r="AC26" s="266"/>
      <c r="AD26" s="55">
        <f>C26-Adult!D24</f>
        <v>170102133.45000008</v>
      </c>
      <c r="AE26" s="19">
        <f>I26-Adult!J24</f>
        <v>8477986.1</v>
      </c>
      <c r="AF26" s="19">
        <f>O26-U26-Adult!I24-Adult!N24-X26-Y26-Z26</f>
        <v>3263305.75</v>
      </c>
    </row>
    <row r="27" spans="1:32" ht="12.75">
      <c r="A27" s="56" t="s">
        <v>27</v>
      </c>
      <c r="B27" s="52">
        <f>+C27+I27+O27</f>
        <v>308758591.05</v>
      </c>
      <c r="C27" s="52">
        <f>SUM(D27,E27,F27,G27)</f>
        <v>287503331.94</v>
      </c>
      <c r="D27" s="52">
        <v>14299251.409999998</v>
      </c>
      <c r="E27" s="52">
        <v>25873826.47</v>
      </c>
      <c r="F27" s="52">
        <v>232824206.06</v>
      </c>
      <c r="G27" s="52">
        <v>14506048</v>
      </c>
      <c r="H27" s="52">
        <v>280401238.7</v>
      </c>
      <c r="I27" s="52">
        <f>SUM(J27:L27)</f>
        <v>18003490.03</v>
      </c>
      <c r="J27" s="44">
        <v>2983078</v>
      </c>
      <c r="K27" s="81">
        <v>772189</v>
      </c>
      <c r="L27" s="52">
        <v>14248223.03</v>
      </c>
      <c r="M27" s="52"/>
      <c r="N27" s="52"/>
      <c r="O27" s="52">
        <f>+Q27+S27+U27+Z27+X27+Y27</f>
        <v>3251769.08</v>
      </c>
      <c r="P27" s="52"/>
      <c r="Q27" s="52">
        <v>2761600.34</v>
      </c>
      <c r="R27" s="52"/>
      <c r="S27" s="52">
        <v>292957.74</v>
      </c>
      <c r="T27" s="52"/>
      <c r="U27" s="52">
        <v>197211</v>
      </c>
      <c r="V27" s="52"/>
      <c r="W27" s="44">
        <v>445639</v>
      </c>
      <c r="X27" s="52">
        <v>0</v>
      </c>
      <c r="Y27" s="52">
        <v>0</v>
      </c>
      <c r="Z27" s="52">
        <v>0</v>
      </c>
      <c r="AA27" s="52">
        <v>53522.43</v>
      </c>
      <c r="AC27" s="266"/>
      <c r="AD27" s="55">
        <f>C27-Adult!D25</f>
        <v>287503331.94</v>
      </c>
      <c r="AE27" s="19">
        <f>I27-Adult!J25</f>
        <v>18003490.03</v>
      </c>
      <c r="AF27" s="19">
        <f>O27-U27-Adult!I25-Adult!N25-X27-Y27-Z27</f>
        <v>3054558.08</v>
      </c>
    </row>
    <row r="28" spans="1:32" ht="12.75">
      <c r="A28" s="56" t="s">
        <v>28</v>
      </c>
      <c r="B28" s="52">
        <f>+C28+I28+O28</f>
        <v>12390370.060000002</v>
      </c>
      <c r="C28" s="52">
        <f>SUM(D28,E28,F28,G28)</f>
        <v>11412008.930000002</v>
      </c>
      <c r="D28" s="52">
        <v>170446.57</v>
      </c>
      <c r="E28" s="52">
        <v>315362.34</v>
      </c>
      <c r="F28" s="52">
        <v>10230638.71</v>
      </c>
      <c r="G28" s="52">
        <v>695561.3100000002</v>
      </c>
      <c r="H28" s="52">
        <v>11511373.32</v>
      </c>
      <c r="I28" s="52">
        <f>SUM(J28:L28)</f>
        <v>475765.79999999993</v>
      </c>
      <c r="J28" s="44">
        <v>174973.92</v>
      </c>
      <c r="K28" s="81">
        <v>35673.58</v>
      </c>
      <c r="L28" s="52">
        <v>265118.29999999993</v>
      </c>
      <c r="M28" s="52"/>
      <c r="N28" s="52"/>
      <c r="O28" s="52">
        <f>+Q28+S28+U28+Z28+X28+Y28</f>
        <v>502595.32999999996</v>
      </c>
      <c r="P28" s="52"/>
      <c r="Q28" s="52">
        <v>215643.25</v>
      </c>
      <c r="R28" s="52"/>
      <c r="S28" s="52">
        <v>81453.1</v>
      </c>
      <c r="T28" s="52"/>
      <c r="U28" s="52">
        <v>205310.98</v>
      </c>
      <c r="V28" s="52"/>
      <c r="W28" s="52">
        <v>0</v>
      </c>
      <c r="X28" s="52">
        <v>0</v>
      </c>
      <c r="Y28" s="52">
        <v>0</v>
      </c>
      <c r="Z28" s="52">
        <v>188</v>
      </c>
      <c r="AA28" s="52">
        <v>0</v>
      </c>
      <c r="AC28" s="266"/>
      <c r="AD28" s="55">
        <f>C28-Adult!D26</f>
        <v>11412008.930000002</v>
      </c>
      <c r="AE28" s="19">
        <f>I28-Adult!J26</f>
        <v>475765.79999999993</v>
      </c>
      <c r="AF28" s="19">
        <f>O28-U28-Adult!I26-Adult!N26-X28-Y28-Z28</f>
        <v>297096.35</v>
      </c>
    </row>
    <row r="29" spans="1:32" ht="12.75">
      <c r="A29" s="56"/>
      <c r="B29" s="52"/>
      <c r="C29" s="52"/>
      <c r="D29" s="52"/>
      <c r="E29" s="52"/>
      <c r="F29" s="14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D29" s="55"/>
      <c r="AE29" s="19"/>
      <c r="AF29" s="19"/>
    </row>
    <row r="30" spans="1:32" ht="12.75">
      <c r="A30" s="57" t="s">
        <v>148</v>
      </c>
      <c r="B30" s="52">
        <f>+C30+I30+O30</f>
        <v>862240839.87</v>
      </c>
      <c r="C30" s="52">
        <f>SUM(D30,E30,F30,G30)</f>
        <v>824787700.68</v>
      </c>
      <c r="D30" s="52">
        <v>15195583.719999999</v>
      </c>
      <c r="E30" s="52">
        <v>155199308.96999997</v>
      </c>
      <c r="F30" s="52">
        <v>649131431.14</v>
      </c>
      <c r="G30" s="52">
        <v>5261376.85</v>
      </c>
      <c r="H30" s="52"/>
      <c r="I30" s="52">
        <f>SUM(J30:L30)</f>
        <v>23583630.740000002</v>
      </c>
      <c r="J30" s="44">
        <v>3838195.33</v>
      </c>
      <c r="K30" s="81">
        <v>2566408.68</v>
      </c>
      <c r="L30" s="18">
        <v>17179026.730000004</v>
      </c>
      <c r="M30" s="52"/>
      <c r="N30" s="51"/>
      <c r="O30" s="52">
        <f>+Q30+S30+U30+Z30+X30+Y30</f>
        <v>13869508.450000001</v>
      </c>
      <c r="P30" s="52"/>
      <c r="Q30" s="52">
        <v>7848162.49</v>
      </c>
      <c r="R30" s="52"/>
      <c r="S30" s="52">
        <v>3487346.95</v>
      </c>
      <c r="T30" s="52"/>
      <c r="U30" s="52">
        <v>2504733.51</v>
      </c>
      <c r="V30" s="52"/>
      <c r="W30" s="52">
        <v>477415.74</v>
      </c>
      <c r="X30" s="52">
        <v>0</v>
      </c>
      <c r="Y30" s="52">
        <v>0</v>
      </c>
      <c r="Z30" s="52">
        <v>29265.5</v>
      </c>
      <c r="AA30" s="19">
        <v>173896.87</v>
      </c>
      <c r="AC30" s="266"/>
      <c r="AD30" s="55">
        <f>C30-Adult!D28</f>
        <v>824787700.68</v>
      </c>
      <c r="AE30" s="19">
        <f>I30-Adult!J28</f>
        <v>23583630.740000002</v>
      </c>
      <c r="AF30" s="19">
        <f>O30-U30-Adult!I28-Adult!N28-X30-Y30-Z30</f>
        <v>11335509.440000001</v>
      </c>
    </row>
    <row r="31" spans="1:32" ht="12.75">
      <c r="A31" s="56" t="s">
        <v>29</v>
      </c>
      <c r="B31" s="52">
        <f>+C31+I31+O31</f>
        <v>633927545.79</v>
      </c>
      <c r="C31" s="52">
        <f>SUM(D31,E31,F31,G31)</f>
        <v>559738447.26</v>
      </c>
      <c r="D31" s="52">
        <v>46350300.17000001</v>
      </c>
      <c r="E31" s="52">
        <v>21782785.890000004</v>
      </c>
      <c r="F31" s="52">
        <v>478366507.65999997</v>
      </c>
      <c r="G31" s="52">
        <v>13238853.540000001</v>
      </c>
      <c r="H31" s="52"/>
      <c r="I31" s="52">
        <f>SUM(J31:L31)</f>
        <v>20086560.750000004</v>
      </c>
      <c r="J31" s="44">
        <v>2493685.0999999996</v>
      </c>
      <c r="K31" s="81">
        <v>425201.93</v>
      </c>
      <c r="L31" s="18">
        <v>17167673.720000003</v>
      </c>
      <c r="M31" s="52"/>
      <c r="N31" s="52"/>
      <c r="O31" s="52">
        <f>+Q31+S31+U31+Z31+X31+Y31</f>
        <v>54102537.77999999</v>
      </c>
      <c r="P31" s="52"/>
      <c r="Q31" s="52">
        <v>45814219.29999999</v>
      </c>
      <c r="R31" s="52"/>
      <c r="S31" s="52">
        <v>3222120.3999999994</v>
      </c>
      <c r="T31" s="52"/>
      <c r="U31" s="52">
        <v>4573944.08</v>
      </c>
      <c r="V31" s="52"/>
      <c r="W31" s="52">
        <v>316441.93</v>
      </c>
      <c r="X31" s="52">
        <v>0</v>
      </c>
      <c r="Y31" s="52">
        <v>0</v>
      </c>
      <c r="Z31" s="52">
        <v>492254</v>
      </c>
      <c r="AA31" s="52">
        <v>0</v>
      </c>
      <c r="AC31" s="266"/>
      <c r="AD31" s="55">
        <f>C31-Adult!D29</f>
        <v>559738447.26</v>
      </c>
      <c r="AE31" s="19">
        <f>I31-Adult!J29</f>
        <v>20086560.750000004</v>
      </c>
      <c r="AF31" s="19">
        <f>O31-U31-Adult!I29-Adult!N29-X31-Y31-Z31</f>
        <v>49036339.69999999</v>
      </c>
    </row>
    <row r="32" spans="1:32" ht="12.75">
      <c r="A32" s="56" t="s">
        <v>30</v>
      </c>
      <c r="B32" s="52">
        <f>+C32+I32+O32</f>
        <v>37142228.62</v>
      </c>
      <c r="C32" s="52">
        <f>SUM(D32,E32,F32,G32)</f>
        <v>34849061.589999996</v>
      </c>
      <c r="D32" s="52">
        <v>578857.6599999999</v>
      </c>
      <c r="E32" s="142">
        <v>3770297.45</v>
      </c>
      <c r="F32" s="52">
        <v>29434899.29</v>
      </c>
      <c r="G32" s="52">
        <v>1065007.19</v>
      </c>
      <c r="H32" s="52"/>
      <c r="I32" s="52">
        <f>SUM(J32:L32)</f>
        <v>1321187.49</v>
      </c>
      <c r="J32" s="44">
        <v>84449.95999999999</v>
      </c>
      <c r="K32" s="81">
        <v>85706.93</v>
      </c>
      <c r="L32" s="18">
        <v>1151030.6</v>
      </c>
      <c r="M32" s="52"/>
      <c r="N32" s="52"/>
      <c r="O32" s="52">
        <f>+Q32+S32+U32+Z32+X32+Y32</f>
        <v>971979.5399999999</v>
      </c>
      <c r="P32" s="52"/>
      <c r="Q32" s="52">
        <v>285216.93</v>
      </c>
      <c r="R32" s="52"/>
      <c r="S32" s="52">
        <v>441266.69999999995</v>
      </c>
      <c r="T32" s="52"/>
      <c r="U32" s="52">
        <v>245495.91000000003</v>
      </c>
      <c r="V32" s="52"/>
      <c r="W32" s="44">
        <v>59516.76</v>
      </c>
      <c r="X32" s="52">
        <v>0</v>
      </c>
      <c r="Y32" s="52">
        <v>0</v>
      </c>
      <c r="Z32" s="52">
        <v>0</v>
      </c>
      <c r="AA32" s="52">
        <v>0</v>
      </c>
      <c r="AC32" s="266"/>
      <c r="AD32" s="55">
        <f>C32-Adult!D30</f>
        <v>34820796.589999996</v>
      </c>
      <c r="AE32" s="19">
        <f>I32-Adult!J30</f>
        <v>1320928.47</v>
      </c>
      <c r="AF32" s="19">
        <f>O32-U32-Adult!I30-Adult!N30-X32-Y32-Z32</f>
        <v>726377.7899999999</v>
      </c>
    </row>
    <row r="33" spans="1:32" ht="12.75">
      <c r="A33" s="56" t="s">
        <v>31</v>
      </c>
      <c r="B33" s="52">
        <f>+C33+I33+O33</f>
        <v>78220663.01999998</v>
      </c>
      <c r="C33" s="52">
        <f>SUM(D33,E33,F33,G33)</f>
        <v>73860560.44999999</v>
      </c>
      <c r="D33" s="52">
        <v>1147140.41</v>
      </c>
      <c r="E33" s="52">
        <v>7880431.960000001</v>
      </c>
      <c r="F33" s="52">
        <v>60871373.559999995</v>
      </c>
      <c r="G33" s="52">
        <v>3961614.5200000005</v>
      </c>
      <c r="H33" s="52"/>
      <c r="I33" s="52">
        <f>SUM(J33:L33)</f>
        <v>3370673.3500000006</v>
      </c>
      <c r="J33" s="44">
        <v>182829.94</v>
      </c>
      <c r="K33" s="81">
        <v>246917.11</v>
      </c>
      <c r="L33" s="18">
        <v>2940926.3000000007</v>
      </c>
      <c r="M33" s="52"/>
      <c r="N33" s="52"/>
      <c r="O33" s="52">
        <f>+Q33+S33+U33+Z33+X33+Y33</f>
        <v>989429.22</v>
      </c>
      <c r="P33" s="52"/>
      <c r="Q33" s="52">
        <v>678465.4400000001</v>
      </c>
      <c r="R33" s="52"/>
      <c r="S33" s="52">
        <v>292891.83999999997</v>
      </c>
      <c r="T33" s="52"/>
      <c r="U33" s="52">
        <v>6365</v>
      </c>
      <c r="V33" s="52"/>
      <c r="W33" s="44">
        <v>225197.38</v>
      </c>
      <c r="X33" s="52">
        <v>0</v>
      </c>
      <c r="Y33" s="52">
        <v>0</v>
      </c>
      <c r="Z33" s="52">
        <v>11706.94</v>
      </c>
      <c r="AA33" s="52">
        <v>34022.32</v>
      </c>
      <c r="AC33" s="266"/>
      <c r="AD33" s="55">
        <f>C33-Adult!D31</f>
        <v>73653108.58999999</v>
      </c>
      <c r="AE33" s="19">
        <f>I33-Adult!J31</f>
        <v>3348863.4200000004</v>
      </c>
      <c r="AF33" s="19">
        <f>O33-U33-Adult!I31-Adult!N31-X33-Y33-Z33</f>
        <v>966760.91</v>
      </c>
    </row>
    <row r="34" spans="1:32" ht="12.75">
      <c r="A34" s="56" t="s">
        <v>32</v>
      </c>
      <c r="B34" s="52">
        <f>+C34+I34+O34</f>
        <v>16588523.479999997</v>
      </c>
      <c r="C34" s="52">
        <f>SUM(D34,E34,F34,G34)</f>
        <v>15008814.509999998</v>
      </c>
      <c r="D34" s="52">
        <v>266886.86</v>
      </c>
      <c r="E34" s="52">
        <v>2713661.17</v>
      </c>
      <c r="F34" s="52">
        <v>11131584.11</v>
      </c>
      <c r="G34" s="52">
        <v>896682.3700000001</v>
      </c>
      <c r="H34" s="52"/>
      <c r="I34" s="52">
        <f>SUM(J34:L34)</f>
        <v>643422.01</v>
      </c>
      <c r="J34" s="44">
        <v>125973.93</v>
      </c>
      <c r="K34" s="81">
        <v>48620.53</v>
      </c>
      <c r="L34" s="18">
        <v>468827.55000000005</v>
      </c>
      <c r="M34" s="52"/>
      <c r="N34" s="52"/>
      <c r="O34" s="52">
        <f>+Q34+S34+U34+Z34+X34+Y34</f>
        <v>936286.96</v>
      </c>
      <c r="P34" s="52"/>
      <c r="Q34" s="52">
        <v>209483.67</v>
      </c>
      <c r="R34" s="52"/>
      <c r="S34" s="52">
        <v>198438.61000000002</v>
      </c>
      <c r="T34" s="52"/>
      <c r="U34" s="52">
        <v>528364.6799999999</v>
      </c>
      <c r="V34" s="52"/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C34" s="266"/>
      <c r="AD34" s="55">
        <f>C34-Adult!D32</f>
        <v>14875753.109999998</v>
      </c>
      <c r="AE34" s="19">
        <f>I34-Adult!J32</f>
        <v>638122.49</v>
      </c>
      <c r="AF34" s="19">
        <f>O34-U34-Adult!I32-Adult!N32-X34-Y34-Z34</f>
        <v>406066.52</v>
      </c>
    </row>
    <row r="35" spans="1:32" ht="12.75">
      <c r="A35" s="56"/>
      <c r="B35" s="52"/>
      <c r="C35" s="52"/>
      <c r="D35" s="52"/>
      <c r="E35" s="52"/>
      <c r="F35" s="52"/>
      <c r="G35" s="81"/>
      <c r="H35" s="52"/>
      <c r="I35" s="52"/>
      <c r="J35" s="52"/>
      <c r="K35" s="206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D35" s="55"/>
      <c r="AE35" s="19"/>
      <c r="AF35" s="19"/>
    </row>
    <row r="36" spans="1:32" ht="12.75">
      <c r="A36" s="56" t="s">
        <v>33</v>
      </c>
      <c r="B36" s="52">
        <f>+C36+I36+O36</f>
        <v>22078859.16</v>
      </c>
      <c r="C36" s="52">
        <f>SUM(D36,E36,F36,G36)</f>
        <v>19812675.990000002</v>
      </c>
      <c r="D36" s="52">
        <v>333961.08</v>
      </c>
      <c r="E36" s="52">
        <v>205588.03999999998</v>
      </c>
      <c r="F36" s="81">
        <v>18838023.86</v>
      </c>
      <c r="G36" s="52">
        <v>435103.00999999995</v>
      </c>
      <c r="H36" s="52"/>
      <c r="I36" s="52">
        <f>SUM(J36:L36)</f>
        <v>1292898.31</v>
      </c>
      <c r="J36" s="44">
        <v>191069.86</v>
      </c>
      <c r="K36" s="52">
        <v>137168.77</v>
      </c>
      <c r="L36" s="52">
        <v>964659.6799999999</v>
      </c>
      <c r="M36" s="52"/>
      <c r="N36" s="52"/>
      <c r="O36" s="52">
        <f>+Q36+S36+U36+Z36+X36+Y36</f>
        <v>973284.86</v>
      </c>
      <c r="P36" s="52"/>
      <c r="Q36" s="52">
        <v>524459.1900000001</v>
      </c>
      <c r="R36" s="52"/>
      <c r="S36" s="52">
        <v>140266.94999999998</v>
      </c>
      <c r="T36" s="52"/>
      <c r="U36" s="52">
        <v>254490.01</v>
      </c>
      <c r="V36" s="52"/>
      <c r="W36" s="52">
        <v>0</v>
      </c>
      <c r="X36" s="52">
        <v>0</v>
      </c>
      <c r="Y36" s="52">
        <v>0</v>
      </c>
      <c r="Z36" s="52">
        <v>54068.70999999999</v>
      </c>
      <c r="AA36" s="52">
        <v>0</v>
      </c>
      <c r="AC36" s="266"/>
      <c r="AD36" s="55">
        <f>C36-Adult!D34</f>
        <v>19809934.19</v>
      </c>
      <c r="AE36" s="19">
        <f>I36-Adult!J34</f>
        <v>1292898.31</v>
      </c>
      <c r="AF36" s="19">
        <f>O36-U36-Adult!I34-Adult!N34-X36-Y36-Z36</f>
        <v>664726.14</v>
      </c>
    </row>
    <row r="37" spans="1:32" ht="12.75">
      <c r="A37" s="56" t="s">
        <v>34</v>
      </c>
      <c r="B37" s="52">
        <f>+C37+I37+O37</f>
        <v>111161045.10999998</v>
      </c>
      <c r="C37" s="52">
        <f>SUM(D37,E37,F37,G37)</f>
        <v>100264071.90999998</v>
      </c>
      <c r="D37" s="52">
        <v>1939139.9</v>
      </c>
      <c r="E37" s="52">
        <v>2906925.97</v>
      </c>
      <c r="F37" s="52">
        <v>92520771.51999998</v>
      </c>
      <c r="G37" s="52">
        <v>2897234.52</v>
      </c>
      <c r="H37" s="52"/>
      <c r="I37" s="52">
        <f>SUM(J37:L37)</f>
        <v>6807357.159999999</v>
      </c>
      <c r="J37" s="44">
        <v>1098689.48</v>
      </c>
      <c r="K37" s="81">
        <v>4573.35</v>
      </c>
      <c r="L37" s="52">
        <v>5704094.329999999</v>
      </c>
      <c r="M37" s="52"/>
      <c r="N37" s="52"/>
      <c r="O37" s="52">
        <f>+Q37+S37+U37+Z37+X37+Y37</f>
        <v>4089616.0400000005</v>
      </c>
      <c r="P37" s="52"/>
      <c r="Q37" s="52">
        <v>2017307.1700000002</v>
      </c>
      <c r="R37" s="52"/>
      <c r="S37" s="52">
        <v>1180284.34</v>
      </c>
      <c r="T37" s="52"/>
      <c r="U37" s="52">
        <v>883237.5300000003</v>
      </c>
      <c r="V37" s="52"/>
      <c r="W37" s="52">
        <v>30679.03</v>
      </c>
      <c r="X37" s="52">
        <v>0</v>
      </c>
      <c r="Y37" s="52">
        <v>0</v>
      </c>
      <c r="Z37" s="52">
        <v>8787</v>
      </c>
      <c r="AA37" s="52">
        <v>154051.91</v>
      </c>
      <c r="AC37" s="266"/>
      <c r="AD37" s="55">
        <f>C37-Adult!D35</f>
        <v>100264071.90999998</v>
      </c>
      <c r="AE37" s="19">
        <f>I37-Adult!J35</f>
        <v>6807357.159999999</v>
      </c>
      <c r="AF37" s="19">
        <f>O37-U37-Adult!I35-Adult!N35-X37-Y37-Z37</f>
        <v>3197591.5100000002</v>
      </c>
    </row>
    <row r="38" spans="1:32" ht="12.75">
      <c r="A38" s="56" t="s">
        <v>35</v>
      </c>
      <c r="B38" s="52">
        <f>+C38+I38+O38</f>
        <v>73491778.07</v>
      </c>
      <c r="C38" s="52">
        <f>SUM(D38,E38,F38,G38)</f>
        <v>67581387.53999999</v>
      </c>
      <c r="D38" s="52">
        <v>1568883.74</v>
      </c>
      <c r="E38" s="52">
        <v>1173162.15</v>
      </c>
      <c r="F38" s="52">
        <v>61035221.12</v>
      </c>
      <c r="G38" s="52">
        <v>3804120.53</v>
      </c>
      <c r="H38" s="52"/>
      <c r="I38" s="52">
        <f>SUM(J38:L38)</f>
        <v>3738353.000000001</v>
      </c>
      <c r="J38" s="44">
        <v>475672.85000000003</v>
      </c>
      <c r="K38" s="81">
        <v>232918.52</v>
      </c>
      <c r="L38" s="52">
        <v>3029761.630000001</v>
      </c>
      <c r="M38" s="52"/>
      <c r="N38" s="52"/>
      <c r="O38" s="52">
        <f>+Q38+S38+U38+Z38+X38+Y38</f>
        <v>2172037.53</v>
      </c>
      <c r="P38" s="52"/>
      <c r="Q38" s="52">
        <v>1278797.31</v>
      </c>
      <c r="R38" s="52"/>
      <c r="S38" s="52">
        <v>462490.49000000005</v>
      </c>
      <c r="T38" s="52"/>
      <c r="U38" s="81">
        <v>417311.32999999996</v>
      </c>
      <c r="V38" s="52"/>
      <c r="W38" s="52">
        <v>62993.13</v>
      </c>
      <c r="X38" s="52">
        <v>0</v>
      </c>
      <c r="Y38" s="52">
        <v>0</v>
      </c>
      <c r="Z38" s="52">
        <v>13438.4</v>
      </c>
      <c r="AA38" s="52">
        <v>71597.58</v>
      </c>
      <c r="AC38" s="266"/>
      <c r="AD38" s="55">
        <f>C38-Adult!D36</f>
        <v>67581387.53999999</v>
      </c>
      <c r="AE38" s="19">
        <f>I38-Adult!J36</f>
        <v>3738225.8200000008</v>
      </c>
      <c r="AF38" s="19">
        <f>O38-U38-Adult!I36-Adult!N36-X38-Y38-Z38</f>
        <v>1741287.7999999998</v>
      </c>
    </row>
    <row r="39" spans="1:32" s="6" customFormat="1" ht="12.75">
      <c r="A39" s="62" t="s">
        <v>36</v>
      </c>
      <c r="B39" s="47">
        <f>+C39+I39+O39</f>
        <v>46358139.09000001</v>
      </c>
      <c r="C39" s="47">
        <f>SUM(D39,E39,F39,G39)</f>
        <v>41541057.800000004</v>
      </c>
      <c r="D39" s="47">
        <v>1008471.5199999999</v>
      </c>
      <c r="E39" s="47">
        <v>6076860.359999999</v>
      </c>
      <c r="F39" s="47">
        <v>32332452.200000007</v>
      </c>
      <c r="G39" s="47">
        <v>2123273.7199999997</v>
      </c>
      <c r="H39" s="47"/>
      <c r="I39" s="47">
        <f>SUM(J39:L39)</f>
        <v>3169472.0900000003</v>
      </c>
      <c r="J39" s="47">
        <v>224718.87000000002</v>
      </c>
      <c r="K39" s="143">
        <v>70453.86</v>
      </c>
      <c r="L39" s="47">
        <v>2874299.3600000003</v>
      </c>
      <c r="M39" s="52"/>
      <c r="N39" s="47"/>
      <c r="O39" s="47">
        <f>+Q39+S39+U39+Z39+X39+Y39</f>
        <v>1647609.2000000002</v>
      </c>
      <c r="P39" s="47"/>
      <c r="Q39" s="47">
        <v>861749.93</v>
      </c>
      <c r="R39" s="47"/>
      <c r="S39" s="47">
        <v>430848.52</v>
      </c>
      <c r="T39" s="47"/>
      <c r="U39" s="47">
        <v>353228.35000000003</v>
      </c>
      <c r="V39" s="47"/>
      <c r="W39" s="47">
        <v>89627.3</v>
      </c>
      <c r="X39" s="47">
        <v>0</v>
      </c>
      <c r="Y39" s="47">
        <v>0</v>
      </c>
      <c r="Z39" s="47">
        <v>1782.4</v>
      </c>
      <c r="AA39" s="47">
        <v>209449.34</v>
      </c>
      <c r="AB39" s="207"/>
      <c r="AC39" s="266"/>
      <c r="AD39" s="55">
        <f>C39-Adult!D37</f>
        <v>41317531.68000001</v>
      </c>
      <c r="AE39" s="19">
        <f>I39-Adult!J37</f>
        <v>3162021.0100000002</v>
      </c>
      <c r="AF39" s="19">
        <f>O39-U39-Adult!I37-Adult!N37-X39-Y39-Z39</f>
        <v>1284932.84</v>
      </c>
    </row>
    <row r="40" spans="1:32" ht="12.75">
      <c r="A40" s="5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206"/>
      <c r="M40" s="206"/>
      <c r="N40" s="206"/>
      <c r="O40" s="267" t="s">
        <v>260</v>
      </c>
      <c r="P40" s="52" t="s">
        <v>226</v>
      </c>
      <c r="Q40" s="206"/>
      <c r="R40" s="206"/>
      <c r="S40" s="52"/>
      <c r="T40" s="52"/>
      <c r="U40" s="52"/>
      <c r="V40" s="52"/>
      <c r="W40" s="52"/>
      <c r="X40" s="52"/>
      <c r="Y40" s="52"/>
      <c r="Z40" s="52"/>
      <c r="AA40" s="52"/>
      <c r="AD40" s="45"/>
      <c r="AE40" s="45"/>
      <c r="AF40" s="45"/>
    </row>
    <row r="41" spans="1:32" ht="12.75">
      <c r="A41" s="56"/>
      <c r="B41" s="52"/>
      <c r="C41" s="81"/>
      <c r="D41" s="52"/>
      <c r="E41" s="52"/>
      <c r="F41" s="52"/>
      <c r="G41" s="52"/>
      <c r="H41" s="52"/>
      <c r="I41" s="52"/>
      <c r="J41" s="52"/>
      <c r="K41" s="52"/>
      <c r="L41" s="206"/>
      <c r="M41" s="206"/>
      <c r="N41" s="206"/>
      <c r="O41" s="112" t="s">
        <v>195</v>
      </c>
      <c r="P41" s="52" t="s">
        <v>261</v>
      </c>
      <c r="Q41" s="206"/>
      <c r="R41" s="206"/>
      <c r="S41" s="52"/>
      <c r="T41" s="52"/>
      <c r="U41" s="52"/>
      <c r="V41" s="52"/>
      <c r="W41" s="52"/>
      <c r="X41" s="52"/>
      <c r="Y41" s="52"/>
      <c r="Z41" s="52"/>
      <c r="AA41" s="52"/>
      <c r="AD41" s="45"/>
      <c r="AE41" s="45"/>
      <c r="AF41" s="45"/>
    </row>
    <row r="42" spans="1:32" ht="12.75">
      <c r="A42" s="5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 t="s">
        <v>262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D42" s="45"/>
      <c r="AE42" s="45"/>
      <c r="AF42" s="45"/>
    </row>
    <row r="43" spans="1:32" ht="12.75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52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33"/>
      <c r="AD43" s="45"/>
      <c r="AE43" s="45"/>
      <c r="AF43" s="45"/>
    </row>
    <row r="44" spans="1:32" ht="12.75">
      <c r="A44" s="5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D44" s="45"/>
      <c r="AE44" s="45"/>
      <c r="AF44" s="45"/>
    </row>
    <row r="47" ht="12.75">
      <c r="O47" s="268"/>
    </row>
  </sheetData>
  <sheetProtection password="CAF5" sheet="1" objects="1" scenarios="1"/>
  <mergeCells count="13">
    <mergeCell ref="AA6:AA9"/>
    <mergeCell ref="Y8:Y9"/>
    <mergeCell ref="G8:G9"/>
    <mergeCell ref="N43:Z43"/>
    <mergeCell ref="A43:L43"/>
    <mergeCell ref="A2:L2"/>
    <mergeCell ref="W7:Z7"/>
    <mergeCell ref="O6:Z6"/>
    <mergeCell ref="A4:L4"/>
    <mergeCell ref="C6:G6"/>
    <mergeCell ref="I6:L6"/>
    <mergeCell ref="O2:AA2"/>
    <mergeCell ref="O4:AA4"/>
  </mergeCells>
  <printOptions horizontalCentered="1"/>
  <pageMargins left="0.18" right="0.14" top="0.87" bottom="0.72" header="0.67" footer="0.5"/>
  <pageSetup firstPageNumber="5" useFirstPageNumber="1" fitToWidth="2" fitToHeight="1" horizontalDpi="600" verticalDpi="600" orientation="landscape" scale="80" r:id="rId1"/>
  <headerFooter scaleWithDoc="0" alignWithMargins="0">
    <oddFooter>&amp;L&amp;"Arial,Italic"MSDE - LFRO  11 / 2012&amp;C- &amp;P -&amp;R&amp;"Arial,Italic"Selected Financial Data - Part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28125" style="131" customWidth="1"/>
    <col min="2" max="2" width="14.140625" style="131" customWidth="1"/>
    <col min="3" max="3" width="13.8515625" style="131" customWidth="1"/>
    <col min="4" max="4" width="14.8515625" style="131" customWidth="1"/>
    <col min="5" max="5" width="10.421875" style="131" customWidth="1"/>
    <col min="6" max="6" width="11.28125" style="131" customWidth="1"/>
    <col min="7" max="7" width="12.00390625" style="131" customWidth="1"/>
    <col min="8" max="8" width="14.28125" style="131" customWidth="1"/>
    <col min="9" max="9" width="11.28125" style="131" customWidth="1"/>
    <col min="10" max="10" width="10.57421875" style="131" customWidth="1"/>
    <col min="11" max="11" width="11.57421875" style="131" customWidth="1"/>
    <col min="12" max="12" width="11.28125" style="131" customWidth="1"/>
    <col min="13" max="13" width="13.57421875" style="131" customWidth="1"/>
    <col min="14" max="14" width="11.140625" style="131" customWidth="1"/>
    <col min="15" max="15" width="9.28125" style="131" customWidth="1"/>
    <col min="16" max="16" width="0.9921875" style="131" customWidth="1"/>
    <col min="17" max="17" width="12.28125" style="131" customWidth="1"/>
    <col min="18" max="18" width="9.140625" style="131" customWidth="1"/>
  </cols>
  <sheetData>
    <row r="1" spans="1:17" ht="12.75">
      <c r="A1" s="310" t="s">
        <v>156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2.75">
      <c r="A2" s="32"/>
      <c r="B2" s="6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2.75">
      <c r="A3" s="301" t="s">
        <v>275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</row>
    <row r="4" spans="1:17" ht="13.5" thickBot="1">
      <c r="A4" s="147"/>
      <c r="B4" s="147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47"/>
      <c r="Q4" s="147"/>
    </row>
    <row r="5" spans="1:17" ht="13.5" thickTop="1">
      <c r="A5" s="56" t="s">
        <v>37</v>
      </c>
      <c r="B5" s="56"/>
      <c r="C5" s="311" t="s">
        <v>157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56"/>
      <c r="Q5" s="234" t="s">
        <v>158</v>
      </c>
    </row>
    <row r="6" spans="1:17" ht="13.5" thickBot="1">
      <c r="A6" s="56" t="s">
        <v>38</v>
      </c>
      <c r="B6" s="234" t="s">
        <v>159</v>
      </c>
      <c r="C6" s="234"/>
      <c r="D6" s="156" t="s">
        <v>40</v>
      </c>
      <c r="E6" s="235"/>
      <c r="F6" s="235"/>
      <c r="G6" s="235"/>
      <c r="H6" s="235"/>
      <c r="I6" s="234" t="s">
        <v>174</v>
      </c>
      <c r="J6" s="312" t="s">
        <v>59</v>
      </c>
      <c r="K6" s="312"/>
      <c r="L6" s="312"/>
      <c r="M6" s="312"/>
      <c r="N6" s="157" t="s">
        <v>166</v>
      </c>
      <c r="O6" s="234"/>
      <c r="P6" s="234"/>
      <c r="Q6" s="234" t="s">
        <v>160</v>
      </c>
    </row>
    <row r="7" spans="1:17" ht="13.5" thickBot="1">
      <c r="A7" s="62" t="s">
        <v>39</v>
      </c>
      <c r="B7" s="158" t="s">
        <v>11</v>
      </c>
      <c r="C7" s="158" t="s">
        <v>11</v>
      </c>
      <c r="D7" s="159" t="s">
        <v>221</v>
      </c>
      <c r="E7" s="93" t="s">
        <v>42</v>
      </c>
      <c r="F7" s="150" t="s">
        <v>7</v>
      </c>
      <c r="G7" s="93" t="s">
        <v>219</v>
      </c>
      <c r="H7" s="93" t="s">
        <v>220</v>
      </c>
      <c r="I7" s="158" t="s">
        <v>169</v>
      </c>
      <c r="J7" s="158" t="s">
        <v>94</v>
      </c>
      <c r="K7" s="158" t="s">
        <v>200</v>
      </c>
      <c r="L7" s="160" t="s">
        <v>201</v>
      </c>
      <c r="M7" s="158" t="s">
        <v>180</v>
      </c>
      <c r="N7" s="158" t="s">
        <v>173</v>
      </c>
      <c r="O7" s="309" t="s">
        <v>9</v>
      </c>
      <c r="P7" s="309"/>
      <c r="Q7" s="158" t="s">
        <v>161</v>
      </c>
    </row>
    <row r="8" spans="1:18" s="14" customFormat="1" ht="12.75">
      <c r="A8" s="151" t="s">
        <v>13</v>
      </c>
      <c r="B8" s="152">
        <f>SUM(B10:B37)</f>
        <v>2869310.5300000003</v>
      </c>
      <c r="C8" s="152">
        <f aca="true" t="shared" si="0" ref="C8:O8">SUM(C10:C37)</f>
        <v>2550571.2900000005</v>
      </c>
      <c r="D8" s="152">
        <f t="shared" si="0"/>
        <v>2271651.41</v>
      </c>
      <c r="E8" s="209">
        <v>0</v>
      </c>
      <c r="F8" s="152">
        <f t="shared" si="0"/>
        <v>890226.3700000001</v>
      </c>
      <c r="G8" s="152">
        <f t="shared" si="0"/>
        <v>1323715.0099999998</v>
      </c>
      <c r="H8" s="152">
        <f t="shared" si="0"/>
        <v>57710.03</v>
      </c>
      <c r="I8" s="152">
        <f t="shared" si="0"/>
        <v>19977.15</v>
      </c>
      <c r="J8" s="152">
        <f t="shared" si="0"/>
        <v>237277.35999999996</v>
      </c>
      <c r="K8" s="152">
        <f t="shared" si="0"/>
        <v>67631.22</v>
      </c>
      <c r="L8" s="153">
        <f t="shared" si="0"/>
        <v>0</v>
      </c>
      <c r="M8" s="152">
        <f t="shared" si="0"/>
        <v>169646.13999999993</v>
      </c>
      <c r="N8" s="152">
        <f t="shared" si="0"/>
        <v>21166.37</v>
      </c>
      <c r="O8" s="152">
        <f t="shared" si="0"/>
        <v>499</v>
      </c>
      <c r="P8" s="154"/>
      <c r="Q8" s="152">
        <f>SUM(Q10:Q37)</f>
        <v>318739.24</v>
      </c>
      <c r="R8" s="262"/>
    </row>
    <row r="9" spans="1:17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198"/>
      <c r="M9" s="56"/>
      <c r="N9" s="56"/>
      <c r="O9" s="56"/>
      <c r="P9" s="56"/>
      <c r="Q9" s="56"/>
    </row>
    <row r="10" spans="1:17" ht="12.75">
      <c r="A10" s="55" t="s">
        <v>14</v>
      </c>
      <c r="B10" s="52">
        <f>SUM(C10+Q10)</f>
        <v>255660.43999999997</v>
      </c>
      <c r="C10" s="52">
        <f>SUM(D10)+I10+J10+N10+O10</f>
        <v>239084.90999999997</v>
      </c>
      <c r="D10" s="52">
        <f>SUM(E10:H10)</f>
        <v>211833.34</v>
      </c>
      <c r="E10" s="52">
        <v>0</v>
      </c>
      <c r="F10" s="52">
        <v>3380.2</v>
      </c>
      <c r="G10" s="52">
        <v>208453.13999999998</v>
      </c>
      <c r="H10" s="52">
        <v>0</v>
      </c>
      <c r="I10" s="52">
        <v>6640.65</v>
      </c>
      <c r="J10" s="52">
        <f>K10+L10+M10</f>
        <v>16710.089999999997</v>
      </c>
      <c r="K10" s="52">
        <v>0</v>
      </c>
      <c r="L10" s="52">
        <v>0</v>
      </c>
      <c r="M10" s="52">
        <v>16710.089999999997</v>
      </c>
      <c r="N10" s="52">
        <v>3401.83</v>
      </c>
      <c r="O10" s="52">
        <v>499</v>
      </c>
      <c r="P10" s="52">
        <v>0</v>
      </c>
      <c r="Q10" s="52">
        <v>16575.53</v>
      </c>
    </row>
    <row r="11" spans="1:17" ht="12.75">
      <c r="A11" s="55" t="s">
        <v>15</v>
      </c>
      <c r="B11" s="52">
        <f>SUM(C11+Q11)</f>
        <v>249709.61</v>
      </c>
      <c r="C11" s="52">
        <f>SUM(D11)+I11+J11+N11+O11</f>
        <v>216046.99</v>
      </c>
      <c r="D11" s="52">
        <f>SUM(E11:H11)</f>
        <v>184974.78</v>
      </c>
      <c r="E11" s="51">
        <v>0</v>
      </c>
      <c r="F11" s="52">
        <v>80652.07</v>
      </c>
      <c r="G11" s="52">
        <v>104322.70999999999</v>
      </c>
      <c r="H11" s="52">
        <v>0</v>
      </c>
      <c r="I11" s="52">
        <v>367.5</v>
      </c>
      <c r="J11" s="52">
        <f>K11+L11+M11</f>
        <v>28257</v>
      </c>
      <c r="K11" s="52">
        <v>0</v>
      </c>
      <c r="L11" s="52">
        <v>0</v>
      </c>
      <c r="M11" s="52">
        <v>28257</v>
      </c>
      <c r="N11" s="52">
        <v>2447.71</v>
      </c>
      <c r="O11" s="52">
        <v>0</v>
      </c>
      <c r="P11" s="52"/>
      <c r="Q11" s="44">
        <v>33662.62</v>
      </c>
    </row>
    <row r="12" spans="1:17" ht="12.75">
      <c r="A12" s="55" t="s">
        <v>16</v>
      </c>
      <c r="B12" s="52">
        <f>SUM(C12+Q12)</f>
        <v>0</v>
      </c>
      <c r="C12" s="52">
        <f>SUM(D12)+I12+J12+N12+O12</f>
        <v>0</v>
      </c>
      <c r="D12" s="52">
        <f>SUM(E12:H12)</f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f>K12+L12+M12</f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/>
      <c r="Q12" s="52">
        <v>0</v>
      </c>
    </row>
    <row r="13" spans="1:17" ht="12.75">
      <c r="A13" s="55" t="s">
        <v>162</v>
      </c>
      <c r="B13" s="52">
        <f>SUM(C13+Q13)</f>
        <v>236606.26</v>
      </c>
      <c r="C13" s="52">
        <f>SUM(D13)+I13+J13+N13+O13</f>
        <v>219790.97</v>
      </c>
      <c r="D13" s="52">
        <f>SUM(E13:H13)</f>
        <v>211662.5</v>
      </c>
      <c r="E13" s="199">
        <v>0</v>
      </c>
      <c r="F13" s="52">
        <v>34954.17</v>
      </c>
      <c r="G13" s="52">
        <v>176708.33</v>
      </c>
      <c r="H13" s="52">
        <v>0</v>
      </c>
      <c r="I13" s="52">
        <v>2500</v>
      </c>
      <c r="J13" s="52">
        <f>K13+L13+M13</f>
        <v>5628.469999999999</v>
      </c>
      <c r="K13" s="52">
        <v>0</v>
      </c>
      <c r="L13" s="52">
        <v>0</v>
      </c>
      <c r="M13" s="171">
        <v>5628.469999999999</v>
      </c>
      <c r="N13" s="52">
        <v>0</v>
      </c>
      <c r="O13" s="52">
        <v>0</v>
      </c>
      <c r="P13" s="52"/>
      <c r="Q13" s="52">
        <v>16815.29</v>
      </c>
    </row>
    <row r="14" spans="1:17" ht="12.75">
      <c r="A14" s="55" t="s">
        <v>18</v>
      </c>
      <c r="B14" s="52">
        <f aca="true" t="shared" si="1" ref="B14:B37">SUM(C14+Q14)</f>
        <v>322694.66</v>
      </c>
      <c r="C14" s="52">
        <f>SUM(D14)+I14+J14+N14+O14</f>
        <v>275531.37</v>
      </c>
      <c r="D14" s="52">
        <f>SUM(E14:H14)</f>
        <v>255184.92</v>
      </c>
      <c r="E14" s="52">
        <v>0</v>
      </c>
      <c r="F14" s="81">
        <v>14168.97</v>
      </c>
      <c r="G14" s="52">
        <v>241015.95</v>
      </c>
      <c r="H14" s="52">
        <v>0</v>
      </c>
      <c r="I14" s="52">
        <v>3000</v>
      </c>
      <c r="J14" s="52">
        <f>K14+L14+M14</f>
        <v>15591.52</v>
      </c>
      <c r="K14" s="52">
        <v>0</v>
      </c>
      <c r="L14" s="52">
        <v>0</v>
      </c>
      <c r="M14" s="52">
        <v>15591.52</v>
      </c>
      <c r="N14" s="52">
        <v>1754.9299999999998</v>
      </c>
      <c r="O14" s="52">
        <v>0</v>
      </c>
      <c r="P14" s="52"/>
      <c r="Q14" s="210">
        <v>47163.28999999999</v>
      </c>
    </row>
    <row r="15" spans="1:17" ht="12.75">
      <c r="A15" s="55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12.75">
      <c r="A16" s="55" t="s">
        <v>19</v>
      </c>
      <c r="B16" s="52">
        <f t="shared" si="1"/>
        <v>0</v>
      </c>
      <c r="C16" s="52">
        <f>SUM(D16)+I16+J16+N16+O16</f>
        <v>0</v>
      </c>
      <c r="D16" s="52">
        <f>SUM(E16:H16)</f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f>K16+L16+M16</f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/>
      <c r="Q16" s="52">
        <v>0</v>
      </c>
    </row>
    <row r="17" spans="1:17" ht="12.75">
      <c r="A17" s="55" t="s">
        <v>20</v>
      </c>
      <c r="B17" s="52">
        <f t="shared" si="1"/>
        <v>0</v>
      </c>
      <c r="C17" s="52">
        <f>SUM(D17)+I17+J17+N17+O17</f>
        <v>0</v>
      </c>
      <c r="D17" s="52">
        <f>SUM(E17:H17)</f>
        <v>0</v>
      </c>
      <c r="E17" s="52">
        <v>0</v>
      </c>
      <c r="F17" s="81">
        <v>0</v>
      </c>
      <c r="G17" s="52">
        <v>0</v>
      </c>
      <c r="H17" s="52">
        <v>0</v>
      </c>
      <c r="I17" s="52">
        <v>0</v>
      </c>
      <c r="J17" s="52">
        <f>K17+L17+M17</f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/>
      <c r="Q17" s="52">
        <v>0</v>
      </c>
    </row>
    <row r="18" spans="1:17" ht="12.75">
      <c r="A18" s="55" t="s">
        <v>21</v>
      </c>
      <c r="B18" s="52">
        <f t="shared" si="1"/>
        <v>0</v>
      </c>
      <c r="C18" s="52">
        <f>SUM(D18)+I18+J18+N18+O18</f>
        <v>0</v>
      </c>
      <c r="D18" s="52">
        <f>SUM(E18:H18)</f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f>K18+L18+M18</f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/>
      <c r="Q18" s="52">
        <v>0</v>
      </c>
    </row>
    <row r="19" spans="1:17" ht="12.75">
      <c r="A19" s="55" t="s">
        <v>22</v>
      </c>
      <c r="B19" s="52">
        <f t="shared" si="1"/>
        <v>744929.53</v>
      </c>
      <c r="C19" s="52">
        <f>SUM(D19)+I19+J19+N19+O19</f>
        <v>678300.38</v>
      </c>
      <c r="D19" s="52">
        <f>SUM(E19:H19)</f>
        <v>601351.0700000001</v>
      </c>
      <c r="E19" s="52">
        <v>0</v>
      </c>
      <c r="F19" s="52">
        <v>314267.27</v>
      </c>
      <c r="G19" s="52">
        <v>287083.8</v>
      </c>
      <c r="H19" s="52">
        <v>0</v>
      </c>
      <c r="I19" s="44">
        <v>1869</v>
      </c>
      <c r="J19" s="52">
        <f>K19+L19+M19</f>
        <v>70141.98999999999</v>
      </c>
      <c r="K19" s="52">
        <v>2932.96</v>
      </c>
      <c r="L19" s="52">
        <v>0</v>
      </c>
      <c r="M19" s="52">
        <v>67209.02999999998</v>
      </c>
      <c r="N19" s="52">
        <v>4938.32</v>
      </c>
      <c r="O19" s="52">
        <v>0</v>
      </c>
      <c r="P19" s="52"/>
      <c r="Q19" s="52">
        <v>66629.15</v>
      </c>
    </row>
    <row r="20" spans="1:19" ht="12.75">
      <c r="A20" s="55" t="s">
        <v>23</v>
      </c>
      <c r="B20" s="52">
        <f t="shared" si="1"/>
        <v>71404.43</v>
      </c>
      <c r="C20" s="52">
        <f>SUM(D20)+I20+J20+N20+O20</f>
        <v>57763</v>
      </c>
      <c r="D20" s="52">
        <f>SUM(E20:H20)</f>
        <v>56763</v>
      </c>
      <c r="E20" s="52">
        <v>0</v>
      </c>
      <c r="F20" s="52">
        <v>56763</v>
      </c>
      <c r="G20" s="52">
        <v>0</v>
      </c>
      <c r="H20" s="52">
        <v>0</v>
      </c>
      <c r="I20" s="52">
        <v>0</v>
      </c>
      <c r="J20" s="52">
        <f>K20+L20+M20</f>
        <v>1000</v>
      </c>
      <c r="K20" s="52">
        <v>600</v>
      </c>
      <c r="L20" s="52">
        <v>0</v>
      </c>
      <c r="M20" s="52">
        <v>400</v>
      </c>
      <c r="N20" s="52">
        <v>0</v>
      </c>
      <c r="O20" s="52">
        <v>0</v>
      </c>
      <c r="P20" s="52"/>
      <c r="Q20" s="52">
        <v>13641.43</v>
      </c>
      <c r="S20" s="72"/>
    </row>
    <row r="21" spans="1:17" ht="12.75">
      <c r="A21" s="55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44"/>
      <c r="O21" s="52"/>
      <c r="P21" s="52"/>
      <c r="Q21" s="52"/>
    </row>
    <row r="22" spans="1:17" ht="12.75">
      <c r="A22" s="55" t="s">
        <v>24</v>
      </c>
      <c r="B22" s="52">
        <f>SUM(C22+Q22)</f>
        <v>232215.69</v>
      </c>
      <c r="C22" s="52">
        <f>SUM(D22)+I22+J22+N22+O22</f>
        <v>219837.18</v>
      </c>
      <c r="D22" s="52">
        <f>SUM(E22:H22)</f>
        <v>154835.62</v>
      </c>
      <c r="E22" s="52">
        <v>0</v>
      </c>
      <c r="F22" s="52">
        <v>21355.4</v>
      </c>
      <c r="G22" s="52">
        <v>87459.66</v>
      </c>
      <c r="H22" s="52">
        <v>46020.56</v>
      </c>
      <c r="I22" s="44">
        <v>0</v>
      </c>
      <c r="J22" s="52">
        <f>K22+L22+M22</f>
        <v>65001.560000000005</v>
      </c>
      <c r="K22" s="52">
        <v>64098.26</v>
      </c>
      <c r="L22" s="52">
        <v>0</v>
      </c>
      <c r="M22" s="52">
        <v>903.3</v>
      </c>
      <c r="N22" s="44">
        <v>0</v>
      </c>
      <c r="O22" s="52">
        <v>0</v>
      </c>
      <c r="P22" s="52"/>
      <c r="Q22" s="52">
        <v>12378.51</v>
      </c>
    </row>
    <row r="23" spans="1:17" ht="12.75">
      <c r="A23" s="55" t="s">
        <v>25</v>
      </c>
      <c r="B23" s="52">
        <f t="shared" si="1"/>
        <v>0</v>
      </c>
      <c r="C23" s="52">
        <f>SUM(D23)+I23+J23+N23+O23</f>
        <v>0</v>
      </c>
      <c r="D23" s="52">
        <f>SUM(E23:H23)</f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f>K23+L23+M23</f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/>
      <c r="Q23" s="52">
        <v>0</v>
      </c>
    </row>
    <row r="24" spans="1:17" ht="12.75">
      <c r="A24" s="55" t="s">
        <v>26</v>
      </c>
      <c r="B24" s="52">
        <f t="shared" si="1"/>
        <v>0</v>
      </c>
      <c r="C24" s="52">
        <f>SUM(D24)+I24+J24+N24+O24</f>
        <v>0</v>
      </c>
      <c r="D24" s="52">
        <f>SUM(E24:H24)</f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f>K24+L24+M24</f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/>
      <c r="Q24" s="52">
        <v>0</v>
      </c>
    </row>
    <row r="25" spans="1:17" ht="12.75">
      <c r="A25" s="55" t="s">
        <v>27</v>
      </c>
      <c r="B25" s="52">
        <f t="shared" si="1"/>
        <v>0</v>
      </c>
      <c r="C25" s="52">
        <f>SUM(D25)+I25+J25+N25+O25</f>
        <v>0</v>
      </c>
      <c r="D25" s="52">
        <f>SUM(E25:H25)</f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f>K25+L25+M25</f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/>
      <c r="Q25" s="52">
        <v>0</v>
      </c>
    </row>
    <row r="26" spans="1:17" ht="12.75">
      <c r="A26" s="55" t="s">
        <v>28</v>
      </c>
      <c r="B26" s="52">
        <f t="shared" si="1"/>
        <v>0</v>
      </c>
      <c r="C26" s="52">
        <f>SUM(D26)+I26+J26+N26+O26</f>
        <v>0</v>
      </c>
      <c r="D26" s="52">
        <f>SUM(E26:H26)</f>
        <v>0</v>
      </c>
      <c r="E26" s="52">
        <v>0</v>
      </c>
      <c r="F26" s="52">
        <v>0</v>
      </c>
      <c r="G26" s="52">
        <v>0</v>
      </c>
      <c r="H26" s="52">
        <v>0</v>
      </c>
      <c r="I26" s="44">
        <v>0</v>
      </c>
      <c r="J26" s="52">
        <f>K26+L26+M26</f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/>
      <c r="Q26" s="52">
        <v>0</v>
      </c>
    </row>
    <row r="27" spans="1:17" ht="12.75">
      <c r="A27" s="55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9" ht="12.75">
      <c r="A28" s="55" t="s">
        <v>148</v>
      </c>
      <c r="B28" s="52">
        <f t="shared" si="1"/>
        <v>0</v>
      </c>
      <c r="C28" s="52">
        <f>SUM(D28)+I28+J28+N28+O28</f>
        <v>0</v>
      </c>
      <c r="D28" s="52">
        <f>SUM(E28:H28)</f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f>K28+L28+M28</f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/>
      <c r="Q28" s="52">
        <v>0</v>
      </c>
      <c r="S28" s="85"/>
    </row>
    <row r="29" spans="1:17" ht="12.75">
      <c r="A29" s="55" t="s">
        <v>29</v>
      </c>
      <c r="B29" s="52">
        <f t="shared" si="1"/>
        <v>0</v>
      </c>
      <c r="C29" s="52">
        <f>SUM(D29)+I29+J29+N29+O29</f>
        <v>0</v>
      </c>
      <c r="D29" s="52">
        <f>SUM(E29:H29)</f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f>K29+L29+M29</f>
        <v>0</v>
      </c>
      <c r="K29" s="52">
        <v>0</v>
      </c>
      <c r="L29" s="52">
        <v>0</v>
      </c>
      <c r="M29" s="52">
        <v>0</v>
      </c>
      <c r="N29" s="52">
        <v>0</v>
      </c>
      <c r="O29" s="44">
        <v>0</v>
      </c>
      <c r="P29" s="52"/>
      <c r="Q29" s="52">
        <v>0</v>
      </c>
    </row>
    <row r="30" spans="1:17" ht="12.75">
      <c r="A30" s="55" t="s">
        <v>30</v>
      </c>
      <c r="B30" s="52">
        <f t="shared" si="1"/>
        <v>32808.49</v>
      </c>
      <c r="C30" s="52">
        <f>SUM(D30)+I30+J30+N30+O30</f>
        <v>28629.86</v>
      </c>
      <c r="D30" s="52">
        <f>SUM(E30:H30)</f>
        <v>28265</v>
      </c>
      <c r="E30" s="52">
        <v>0</v>
      </c>
      <c r="F30" s="52">
        <v>15304.75</v>
      </c>
      <c r="G30" s="52">
        <v>12960.25</v>
      </c>
      <c r="H30" s="52">
        <v>0</v>
      </c>
      <c r="I30" s="52">
        <v>0</v>
      </c>
      <c r="J30" s="52">
        <f>K30+L30+M30</f>
        <v>259.02</v>
      </c>
      <c r="K30" s="52">
        <v>0</v>
      </c>
      <c r="L30" s="52">
        <v>0</v>
      </c>
      <c r="M30" s="52">
        <v>259.02</v>
      </c>
      <c r="N30" s="52">
        <v>105.84</v>
      </c>
      <c r="O30" s="52">
        <v>0</v>
      </c>
      <c r="P30" s="52"/>
      <c r="Q30" s="52">
        <v>4178.63</v>
      </c>
    </row>
    <row r="31" spans="1:17" ht="12.75">
      <c r="A31" s="55" t="s">
        <v>31</v>
      </c>
      <c r="B31" s="52">
        <f t="shared" si="1"/>
        <v>287331.77</v>
      </c>
      <c r="C31" s="52">
        <f>SUM(D31)+I31+J31+N31+O31</f>
        <v>233858.16</v>
      </c>
      <c r="D31" s="52">
        <f>SUM(E31:H31)</f>
        <v>207451.86000000002</v>
      </c>
      <c r="E31" s="52">
        <v>0</v>
      </c>
      <c r="F31" s="52">
        <v>195762.39</v>
      </c>
      <c r="G31" s="52">
        <v>0</v>
      </c>
      <c r="H31" s="52">
        <v>11689.47</v>
      </c>
      <c r="I31" s="52">
        <v>0</v>
      </c>
      <c r="J31" s="52">
        <f>K31+L31+M31</f>
        <v>21809.93</v>
      </c>
      <c r="K31" s="52">
        <v>0</v>
      </c>
      <c r="L31" s="52">
        <v>0</v>
      </c>
      <c r="M31" s="52">
        <v>21809.93</v>
      </c>
      <c r="N31" s="189">
        <v>4596.37</v>
      </c>
      <c r="O31" s="189">
        <v>0</v>
      </c>
      <c r="P31" s="52"/>
      <c r="Q31" s="52">
        <v>53473.61</v>
      </c>
    </row>
    <row r="32" spans="1:18" s="85" customFormat="1" ht="12.75">
      <c r="A32" s="55" t="s">
        <v>32</v>
      </c>
      <c r="B32" s="52">
        <f t="shared" si="1"/>
        <v>157043.19</v>
      </c>
      <c r="C32" s="52">
        <f>SUM(D32)+I32+J32+N32+O32</f>
        <v>140216.68</v>
      </c>
      <c r="D32" s="52">
        <f>SUM(E32:H32)</f>
        <v>133061.4</v>
      </c>
      <c r="E32" s="52">
        <v>0</v>
      </c>
      <c r="F32" s="52">
        <v>23425.15</v>
      </c>
      <c r="G32" s="52">
        <v>109636.25</v>
      </c>
      <c r="H32" s="52">
        <v>0</v>
      </c>
      <c r="I32" s="52">
        <v>1560</v>
      </c>
      <c r="J32" s="52">
        <f>K32+L32+M32</f>
        <v>5299.5199999999995</v>
      </c>
      <c r="K32" s="52">
        <v>0</v>
      </c>
      <c r="L32" s="52">
        <v>0</v>
      </c>
      <c r="M32" s="52">
        <v>5299.5199999999995</v>
      </c>
      <c r="N32" s="52">
        <v>295.76</v>
      </c>
      <c r="O32" s="52">
        <v>0</v>
      </c>
      <c r="P32" s="52"/>
      <c r="Q32" s="52">
        <v>16826.51</v>
      </c>
      <c r="R32" s="171"/>
    </row>
    <row r="33" spans="1:17" ht="12.75">
      <c r="A33" s="55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12.75">
      <c r="A34" s="55" t="s">
        <v>33</v>
      </c>
      <c r="B34" s="52">
        <f t="shared" si="1"/>
        <v>2741.8</v>
      </c>
      <c r="C34" s="52">
        <f>SUM(D34)+I34+J34+N34+O34</f>
        <v>2741.8</v>
      </c>
      <c r="D34" s="52">
        <f>SUM(E34:H34)</f>
        <v>2741.8</v>
      </c>
      <c r="E34" s="52">
        <v>0</v>
      </c>
      <c r="F34" s="52">
        <v>0</v>
      </c>
      <c r="G34" s="52">
        <v>2741.8</v>
      </c>
      <c r="H34" s="52">
        <v>0</v>
      </c>
      <c r="I34" s="44">
        <v>0</v>
      </c>
      <c r="J34" s="52">
        <f>K34+L34+M34</f>
        <v>0</v>
      </c>
      <c r="K34" s="52">
        <v>0</v>
      </c>
      <c r="L34" s="52">
        <v>0</v>
      </c>
      <c r="M34" s="44">
        <v>0</v>
      </c>
      <c r="N34" s="52">
        <v>0</v>
      </c>
      <c r="O34" s="52">
        <v>0</v>
      </c>
      <c r="P34" s="52"/>
      <c r="Q34" s="200">
        <v>0</v>
      </c>
    </row>
    <row r="35" spans="1:17" ht="12.75">
      <c r="A35" s="55" t="s">
        <v>34</v>
      </c>
      <c r="B35" s="52">
        <f t="shared" si="1"/>
        <v>0</v>
      </c>
      <c r="C35" s="52">
        <f>SUM(D35)+I35+J35+N35+O35</f>
        <v>0</v>
      </c>
      <c r="D35" s="52">
        <f>SUM(E35:H35)</f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f>K35+L35+M35</f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/>
      <c r="Q35" s="52">
        <v>0</v>
      </c>
    </row>
    <row r="36" spans="1:17" ht="12.75">
      <c r="A36" s="55" t="s">
        <v>35</v>
      </c>
      <c r="B36" s="52">
        <f t="shared" si="1"/>
        <v>127.18</v>
      </c>
      <c r="C36" s="52">
        <f>SUM(D36)+I36+J36+N36+O36</f>
        <v>127.18</v>
      </c>
      <c r="D36" s="52">
        <f>SUM(E36:H36)</f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f>K36+L36+M36</f>
        <v>127.18</v>
      </c>
      <c r="K36" s="52">
        <v>0</v>
      </c>
      <c r="L36" s="52">
        <v>0</v>
      </c>
      <c r="M36" s="52">
        <v>127.18</v>
      </c>
      <c r="N36" s="52">
        <v>0</v>
      </c>
      <c r="O36" s="52">
        <v>0</v>
      </c>
      <c r="P36" s="52"/>
      <c r="Q36" s="52">
        <v>0</v>
      </c>
    </row>
    <row r="37" spans="1:17" ht="13.5" thickBot="1">
      <c r="A37" s="161" t="s">
        <v>36</v>
      </c>
      <c r="B37" s="103">
        <f t="shared" si="1"/>
        <v>276037.48</v>
      </c>
      <c r="C37" s="103">
        <f>SUM(D37)+I37+J37+N37+O37</f>
        <v>238642.80999999997</v>
      </c>
      <c r="D37" s="103">
        <f>SUM(E37:H37)</f>
        <v>223526.12</v>
      </c>
      <c r="E37" s="103">
        <v>0</v>
      </c>
      <c r="F37" s="103">
        <v>130193</v>
      </c>
      <c r="G37" s="103">
        <v>93333.12</v>
      </c>
      <c r="H37" s="103">
        <v>0</v>
      </c>
      <c r="I37" s="103">
        <v>4040</v>
      </c>
      <c r="J37" s="103">
        <f>K37+L37+M37</f>
        <v>7451.08</v>
      </c>
      <c r="K37" s="103">
        <v>0</v>
      </c>
      <c r="L37" s="103">
        <v>0</v>
      </c>
      <c r="M37" s="103">
        <v>7451.08</v>
      </c>
      <c r="N37" s="103">
        <v>3625.61</v>
      </c>
      <c r="O37" s="103">
        <v>0</v>
      </c>
      <c r="P37" s="103"/>
      <c r="Q37" s="103">
        <v>37394.67</v>
      </c>
    </row>
    <row r="38" spans="2:17" ht="12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2.75">
      <c r="A39" s="32" t="s">
        <v>163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2.75">
      <c r="A40" s="32" t="s">
        <v>164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4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</sheetData>
  <sheetProtection password="CAF5" sheet="1" objects="1" scenarios="1"/>
  <mergeCells count="5">
    <mergeCell ref="O7:P7"/>
    <mergeCell ref="A1:Q1"/>
    <mergeCell ref="A3:Q3"/>
    <mergeCell ref="C5:O5"/>
    <mergeCell ref="J6:M6"/>
  </mergeCells>
  <printOptions horizontalCentered="1"/>
  <pageMargins left="0.5" right="0.41" top="0.87" bottom="0.88" header="0.67" footer="0.5"/>
  <pageSetup fitToHeight="1" fitToWidth="1" horizontalDpi="600" verticalDpi="600" orientation="landscape" scale="65" r:id="rId1"/>
  <headerFooter scaleWithDoc="0" alignWithMargins="0">
    <oddFooter>&amp;L&amp;"Arial,Italic"MSDE - LFRO 11 / 2012&amp;C- 7 -&amp;R&amp;"Arial,Italic"Selected Financial Data -  Part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3.8515625" style="131" customWidth="1"/>
    <col min="2" max="2" width="17.7109375" style="192" bestFit="1" customWidth="1"/>
    <col min="3" max="3" width="18.7109375" style="192" customWidth="1"/>
    <col min="4" max="4" width="15.421875" style="192" customWidth="1"/>
    <col min="5" max="5" width="16.7109375" style="192" customWidth="1"/>
    <col min="6" max="6" width="13.421875" style="192" bestFit="1" customWidth="1"/>
    <col min="7" max="7" width="13.8515625" style="192" customWidth="1"/>
    <col min="8" max="9" width="14.8515625" style="192" customWidth="1"/>
    <col min="10" max="10" width="14.421875" style="192" customWidth="1"/>
    <col min="11" max="11" width="10.00390625" style="192" customWidth="1"/>
    <col min="12" max="12" width="14.00390625" style="192" customWidth="1"/>
    <col min="13" max="13" width="16.8515625" style="192" customWidth="1"/>
    <col min="14" max="14" width="12.57421875" style="192" customWidth="1"/>
    <col min="15" max="15" width="13.8515625" style="192" customWidth="1"/>
    <col min="16" max="16" width="13.28125" style="192" customWidth="1"/>
    <col min="17" max="17" width="12.8515625" style="192" bestFit="1" customWidth="1"/>
    <col min="18" max="18" width="4.140625" style="131" customWidth="1"/>
    <col min="19" max="19" width="22.28125" style="131" bestFit="1" customWidth="1"/>
    <col min="20" max="20" width="3.57421875" style="131" customWidth="1"/>
    <col min="21" max="21" width="9.140625" style="131" customWidth="1"/>
    <col min="22" max="22" width="18.57421875" style="131" customWidth="1"/>
  </cols>
  <sheetData>
    <row r="1" spans="1:17" ht="12.75">
      <c r="A1" s="310" t="s">
        <v>135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12.75">
      <c r="A2" s="32"/>
      <c r="B2" s="18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2.75">
      <c r="A3" s="310" t="s">
        <v>274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22" ht="13.5" thickBot="1">
      <c r="A4" s="48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S4" s="121">
        <v>41001</v>
      </c>
      <c r="V4" s="261">
        <v>41095</v>
      </c>
    </row>
    <row r="5" spans="1:17" ht="13.5" thickTop="1">
      <c r="A5" s="45"/>
      <c r="B5" s="227"/>
      <c r="C5" s="315" t="s">
        <v>43</v>
      </c>
      <c r="D5" s="315"/>
      <c r="E5" s="315"/>
      <c r="F5" s="315"/>
      <c r="G5" s="315"/>
      <c r="H5" s="18"/>
      <c r="I5" s="283" t="s">
        <v>59</v>
      </c>
      <c r="J5" s="283"/>
      <c r="K5" s="283"/>
      <c r="L5" s="283"/>
      <c r="M5" s="18"/>
      <c r="N5" s="18"/>
      <c r="O5" s="283" t="s">
        <v>10</v>
      </c>
      <c r="P5" s="283"/>
      <c r="Q5" s="283"/>
    </row>
    <row r="6" spans="1:39" ht="12.75">
      <c r="A6" s="39" t="s">
        <v>37</v>
      </c>
      <c r="B6" s="227" t="s">
        <v>11</v>
      </c>
      <c r="C6" s="227" t="s">
        <v>11</v>
      </c>
      <c r="D6" s="227"/>
      <c r="E6" s="227"/>
      <c r="F6" s="227"/>
      <c r="G6" s="293" t="s">
        <v>263</v>
      </c>
      <c r="H6" s="227"/>
      <c r="I6" s="227" t="s">
        <v>11</v>
      </c>
      <c r="J6" s="227"/>
      <c r="K6" s="227"/>
      <c r="L6" s="314" t="s">
        <v>227</v>
      </c>
      <c r="M6" s="227"/>
      <c r="N6" s="227"/>
      <c r="O6" s="227"/>
      <c r="P6" s="227"/>
      <c r="Q6" s="227"/>
      <c r="R6" s="248"/>
      <c r="S6" s="237" t="s">
        <v>240</v>
      </c>
      <c r="T6" s="248"/>
      <c r="U6" s="248"/>
      <c r="V6" s="313" t="s">
        <v>292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2.75">
      <c r="A7" s="39" t="s">
        <v>38</v>
      </c>
      <c r="B7" s="230" t="s">
        <v>63</v>
      </c>
      <c r="C7" s="227" t="s">
        <v>58</v>
      </c>
      <c r="D7" s="227"/>
      <c r="E7" s="227"/>
      <c r="F7" s="227"/>
      <c r="G7" s="313"/>
      <c r="H7" s="227" t="s">
        <v>3</v>
      </c>
      <c r="I7" s="230" t="s">
        <v>150</v>
      </c>
      <c r="J7" s="230" t="s">
        <v>61</v>
      </c>
      <c r="K7" s="230" t="s">
        <v>49</v>
      </c>
      <c r="L7" s="313"/>
      <c r="M7" s="230" t="s">
        <v>7</v>
      </c>
      <c r="N7" s="230"/>
      <c r="O7" s="230" t="s">
        <v>55</v>
      </c>
      <c r="P7" s="293" t="s">
        <v>222</v>
      </c>
      <c r="Q7" s="230"/>
      <c r="R7" s="248"/>
      <c r="S7" s="237" t="s">
        <v>259</v>
      </c>
      <c r="T7" s="248"/>
      <c r="U7" s="248"/>
      <c r="V7" s="31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thickBot="1">
      <c r="A8" s="41" t="s">
        <v>39</v>
      </c>
      <c r="B8" s="229" t="s">
        <v>120</v>
      </c>
      <c r="C8" s="229" t="s">
        <v>41</v>
      </c>
      <c r="D8" s="229" t="s">
        <v>42</v>
      </c>
      <c r="E8" s="229" t="s">
        <v>7</v>
      </c>
      <c r="F8" s="229" t="s">
        <v>219</v>
      </c>
      <c r="G8" s="294"/>
      <c r="H8" s="229" t="s">
        <v>4</v>
      </c>
      <c r="I8" s="229" t="s">
        <v>6</v>
      </c>
      <c r="J8" s="229" t="s">
        <v>62</v>
      </c>
      <c r="K8" s="229" t="s">
        <v>50</v>
      </c>
      <c r="L8" s="294"/>
      <c r="M8" s="229" t="s">
        <v>8</v>
      </c>
      <c r="N8" s="229" t="s">
        <v>9</v>
      </c>
      <c r="O8" s="229" t="s">
        <v>56</v>
      </c>
      <c r="P8" s="294"/>
      <c r="Q8" s="229" t="s">
        <v>7</v>
      </c>
      <c r="R8" s="248"/>
      <c r="S8" s="237" t="s">
        <v>232</v>
      </c>
      <c r="T8" s="248"/>
      <c r="U8" s="248"/>
      <c r="V8" s="31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22" s="10" customFormat="1" ht="12.75">
      <c r="A9" s="59" t="s">
        <v>13</v>
      </c>
      <c r="B9" s="31">
        <f aca="true" t="shared" si="0" ref="B9:H9">SUM(B11:B38)</f>
        <v>1482857107.3200002</v>
      </c>
      <c r="C9" s="31">
        <f t="shared" si="0"/>
        <v>1119528355.95</v>
      </c>
      <c r="D9" s="31">
        <f t="shared" si="0"/>
        <v>28518997.589999992</v>
      </c>
      <c r="E9" s="31">
        <f t="shared" si="0"/>
        <v>301800084.00999993</v>
      </c>
      <c r="F9" s="31">
        <f t="shared" si="0"/>
        <v>634908628.5900002</v>
      </c>
      <c r="G9" s="31">
        <f t="shared" si="0"/>
        <v>154300645.75999996</v>
      </c>
      <c r="H9" s="31">
        <f t="shared" si="0"/>
        <v>78493568.40999998</v>
      </c>
      <c r="I9" s="31">
        <f aca="true" t="shared" si="1" ref="I9:P9">SUM(I11:I38)</f>
        <v>29352301.39</v>
      </c>
      <c r="J9" s="31">
        <f>SUM(J11:J38)</f>
        <v>677141.3500000001</v>
      </c>
      <c r="K9" s="31">
        <f t="shared" si="1"/>
        <v>54918.62</v>
      </c>
      <c r="L9" s="31">
        <f t="shared" si="1"/>
        <v>28620241.419999998</v>
      </c>
      <c r="M9" s="31">
        <f t="shared" si="1"/>
        <v>7460504.409999999</v>
      </c>
      <c r="N9" s="31">
        <f t="shared" si="1"/>
        <v>4805473.83</v>
      </c>
      <c r="O9" s="31">
        <f t="shared" si="1"/>
        <v>1062928.21</v>
      </c>
      <c r="P9" s="31">
        <f t="shared" si="1"/>
        <v>233071122.12999997</v>
      </c>
      <c r="Q9" s="31">
        <f>SUM(Q11:Q38)</f>
        <v>10145781.200000001</v>
      </c>
      <c r="R9" s="256"/>
      <c r="S9" s="31">
        <f>SUM(S11:S38)</f>
        <v>1234834730.16</v>
      </c>
      <c r="T9" s="256"/>
      <c r="U9" s="256"/>
      <c r="V9" s="31">
        <f>SUM(V11:V38)</f>
        <v>243216903.32999998</v>
      </c>
    </row>
    <row r="10" spans="1:17" ht="12.75">
      <c r="A10" s="3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22" ht="12.75">
      <c r="A11" s="39" t="s">
        <v>14</v>
      </c>
      <c r="B11" s="52">
        <f>+C11+H11+I11+M11+N11+Q11+P11</f>
        <v>17972449.139999997</v>
      </c>
      <c r="C11" s="52">
        <f>D11+E11+F11+G11</f>
        <v>11453419.19</v>
      </c>
      <c r="D11" s="52">
        <v>312215.15</v>
      </c>
      <c r="E11" s="52">
        <v>1236775.37</v>
      </c>
      <c r="F11" s="52">
        <v>7553531.34</v>
      </c>
      <c r="G11" s="52">
        <v>2350897.33</v>
      </c>
      <c r="H11" s="44">
        <v>2349338.9499999997</v>
      </c>
      <c r="I11" s="52">
        <f>J11+K11+L11</f>
        <v>342271.46</v>
      </c>
      <c r="J11" s="52">
        <v>0</v>
      </c>
      <c r="K11" s="52">
        <v>0</v>
      </c>
      <c r="L11" s="52">
        <v>342271.46</v>
      </c>
      <c r="M11" s="44">
        <v>126371.2</v>
      </c>
      <c r="N11" s="52">
        <v>167146.54</v>
      </c>
      <c r="O11" s="52">
        <v>0</v>
      </c>
      <c r="P11" s="52">
        <v>21514</v>
      </c>
      <c r="Q11" s="52">
        <v>3512387.8</v>
      </c>
      <c r="S11" s="254">
        <f>B11-N11-P11-Q11</f>
        <v>14271400.799999997</v>
      </c>
      <c r="V11" s="254">
        <f>P11+Q11</f>
        <v>3533901.8</v>
      </c>
    </row>
    <row r="12" spans="1:22" ht="12.75">
      <c r="A12" s="39" t="s">
        <v>15</v>
      </c>
      <c r="B12" s="52">
        <f>+C12+H12+I12+M12+N12+Q12+P12</f>
        <v>119179614.27000001</v>
      </c>
      <c r="C12" s="52">
        <f>D12+E12+F12+G12</f>
        <v>90313927.39</v>
      </c>
      <c r="D12" s="52">
        <v>840308.03</v>
      </c>
      <c r="E12" s="52">
        <v>17142378.259999998</v>
      </c>
      <c r="F12" s="52">
        <v>61433208.12</v>
      </c>
      <c r="G12" s="52">
        <v>10898032.98</v>
      </c>
      <c r="H12" s="52">
        <v>4169781.1900000004</v>
      </c>
      <c r="I12" s="52">
        <f>J12+K12+L12</f>
        <v>4135986.48</v>
      </c>
      <c r="J12" s="52">
        <v>38500</v>
      </c>
      <c r="K12" s="52">
        <v>0</v>
      </c>
      <c r="L12" s="52">
        <v>4097486.48</v>
      </c>
      <c r="M12" s="44">
        <v>675775.39</v>
      </c>
      <c r="N12" s="52">
        <v>37777.44</v>
      </c>
      <c r="O12" s="52">
        <v>0</v>
      </c>
      <c r="P12" s="52">
        <v>19715181.259999998</v>
      </c>
      <c r="Q12" s="52">
        <v>131185.12</v>
      </c>
      <c r="S12" s="254">
        <f>B12-N12-P12-Q12</f>
        <v>99295470.45000002</v>
      </c>
      <c r="V12" s="254">
        <f>P12+Q12</f>
        <v>19846366.38</v>
      </c>
    </row>
    <row r="13" spans="1:22" s="85" customFormat="1" ht="12.75">
      <c r="A13" s="56" t="s">
        <v>16</v>
      </c>
      <c r="B13" s="52">
        <f>+C13+H13+I13+M13+N13+Q13+P13</f>
        <v>226208013.18</v>
      </c>
      <c r="C13" s="52">
        <f>D13+E13+F13+G13</f>
        <v>133131623.09999998</v>
      </c>
      <c r="D13" s="52">
        <v>849764.5</v>
      </c>
      <c r="E13" s="44">
        <v>53361111.53</v>
      </c>
      <c r="F13" s="52">
        <v>71290271.10999998</v>
      </c>
      <c r="G13" s="52">
        <v>7630475.96</v>
      </c>
      <c r="H13" s="52">
        <v>30885061.61</v>
      </c>
      <c r="I13" s="52">
        <f>J13+K13+L13</f>
        <v>6533797.93</v>
      </c>
      <c r="J13" s="52">
        <v>221201.51</v>
      </c>
      <c r="K13" s="52">
        <v>5639.79</v>
      </c>
      <c r="L13" s="52">
        <v>6306956.63</v>
      </c>
      <c r="M13" s="52">
        <v>104720.74</v>
      </c>
      <c r="N13" s="52">
        <v>873705.2999999999</v>
      </c>
      <c r="O13" s="52">
        <v>0</v>
      </c>
      <c r="P13" s="52">
        <v>54587002.5</v>
      </c>
      <c r="Q13" s="52">
        <v>92102</v>
      </c>
      <c r="R13" s="171"/>
      <c r="S13" s="254">
        <f>B13-N13-P13-Q13</f>
        <v>170655203.38</v>
      </c>
      <c r="T13" s="171"/>
      <c r="U13" s="171"/>
      <c r="V13" s="254">
        <f>P13+Q13</f>
        <v>54679104.5</v>
      </c>
    </row>
    <row r="14" spans="1:22" ht="12.75">
      <c r="A14" s="45" t="s">
        <v>17</v>
      </c>
      <c r="B14" s="52">
        <f>+C14+H14+I14+M14+N14+Q14+P14</f>
        <v>183103834.33</v>
      </c>
      <c r="C14" s="52">
        <f>D14+E14+F14+G14</f>
        <v>135825652.82</v>
      </c>
      <c r="D14" s="52">
        <v>912.25</v>
      </c>
      <c r="E14" s="52">
        <v>32121742.639999997</v>
      </c>
      <c r="F14" s="52">
        <v>74114550</v>
      </c>
      <c r="G14" s="52">
        <v>29588447.929999992</v>
      </c>
      <c r="H14" s="52">
        <v>7811742.36</v>
      </c>
      <c r="I14" s="52">
        <f>J14+K14+L14</f>
        <v>2991808.86</v>
      </c>
      <c r="J14" s="44">
        <v>107960.12</v>
      </c>
      <c r="K14" s="52">
        <v>0</v>
      </c>
      <c r="L14" s="52">
        <v>2883848.7399999998</v>
      </c>
      <c r="M14" s="52">
        <v>1791407.4</v>
      </c>
      <c r="N14" s="52">
        <v>169228.91999999998</v>
      </c>
      <c r="O14" s="52">
        <v>0</v>
      </c>
      <c r="P14" s="52">
        <v>34024724.97</v>
      </c>
      <c r="Q14" s="52">
        <v>489269</v>
      </c>
      <c r="S14" s="254">
        <f>B14-N14-P14-Q14</f>
        <v>148420611.44000003</v>
      </c>
      <c r="V14" s="254">
        <f>P14+Q14</f>
        <v>34513993.97</v>
      </c>
    </row>
    <row r="15" spans="1:22" ht="12.75">
      <c r="A15" s="45" t="s">
        <v>18</v>
      </c>
      <c r="B15" s="52">
        <f>+C15+H15+I15+M15+N15+Q15+P15</f>
        <v>25689551.250000004</v>
      </c>
      <c r="C15" s="52">
        <f>D15+E15+F15+G15</f>
        <v>22682357.69</v>
      </c>
      <c r="D15" s="52">
        <v>458941.77999999997</v>
      </c>
      <c r="E15" s="52">
        <v>4520247.29</v>
      </c>
      <c r="F15" s="52">
        <v>13200109.6</v>
      </c>
      <c r="G15" s="52">
        <v>4503059.02</v>
      </c>
      <c r="H15" s="52">
        <v>218582.75</v>
      </c>
      <c r="I15" s="52">
        <f>J15+K15+L15</f>
        <v>442963.99999999994</v>
      </c>
      <c r="J15" s="81">
        <v>16116.69</v>
      </c>
      <c r="K15" s="52">
        <v>2183.49</v>
      </c>
      <c r="L15" s="52">
        <v>424663.81999999995</v>
      </c>
      <c r="M15" s="52">
        <v>241999.71</v>
      </c>
      <c r="N15" s="52">
        <v>189521.82</v>
      </c>
      <c r="O15" s="52">
        <v>0</v>
      </c>
      <c r="P15" s="52">
        <v>1878584.28</v>
      </c>
      <c r="Q15" s="52">
        <v>35541</v>
      </c>
      <c r="S15" s="254">
        <f>B15-N15-P15-Q15</f>
        <v>23585904.150000002</v>
      </c>
      <c r="V15" s="254">
        <f>P15+Q15</f>
        <v>1914125.28</v>
      </c>
    </row>
    <row r="16" spans="1:17" ht="12.75">
      <c r="A16" s="45"/>
      <c r="B16" s="52"/>
      <c r="C16" s="52"/>
      <c r="D16" s="52"/>
      <c r="E16" s="52" t="s">
        <v>268</v>
      </c>
      <c r="F16" s="52"/>
      <c r="G16" s="52" t="s">
        <v>268</v>
      </c>
      <c r="H16" s="52"/>
      <c r="I16" s="52"/>
      <c r="J16" s="81"/>
      <c r="K16" s="52"/>
      <c r="L16" s="52"/>
      <c r="M16" s="52"/>
      <c r="N16" s="52"/>
      <c r="O16" s="52"/>
      <c r="P16" s="52"/>
      <c r="Q16" s="52"/>
    </row>
    <row r="17" spans="1:22" ht="12.75">
      <c r="A17" s="45" t="s">
        <v>19</v>
      </c>
      <c r="B17" s="52">
        <f>+C17+H17+I17+M17+N17+Q17+P17</f>
        <v>6059139.4</v>
      </c>
      <c r="C17" s="52">
        <f>D17+E17+F17+G17</f>
        <v>4760365.7700000005</v>
      </c>
      <c r="D17" s="52">
        <v>18635</v>
      </c>
      <c r="E17" s="52">
        <v>355746.20999999996</v>
      </c>
      <c r="F17" s="52">
        <v>3497930.3200000003</v>
      </c>
      <c r="G17" s="52">
        <v>888054.24</v>
      </c>
      <c r="H17" s="52">
        <v>205423.3</v>
      </c>
      <c r="I17" s="52">
        <f>J17+K17+L17</f>
        <v>287069.21</v>
      </c>
      <c r="J17" s="52">
        <v>0</v>
      </c>
      <c r="K17" s="52">
        <v>0</v>
      </c>
      <c r="L17" s="44">
        <v>287069.21</v>
      </c>
      <c r="M17" s="52">
        <v>83399.08</v>
      </c>
      <c r="N17" s="52">
        <v>154384.2</v>
      </c>
      <c r="O17" s="52">
        <v>229790.29</v>
      </c>
      <c r="P17" s="52">
        <v>568497.8400000001</v>
      </c>
      <c r="Q17" s="52">
        <v>0</v>
      </c>
      <c r="S17" s="254">
        <f>B17-N17-P17-Q17</f>
        <v>5336257.36</v>
      </c>
      <c r="V17" s="254">
        <f>P17+Q17</f>
        <v>568497.8400000001</v>
      </c>
    </row>
    <row r="18" spans="1:22" ht="12.75">
      <c r="A18" s="45" t="s">
        <v>20</v>
      </c>
      <c r="B18" s="52">
        <f>+C18+H18+I18+M18+N18+Q18+P18</f>
        <v>37526013.04</v>
      </c>
      <c r="C18" s="52">
        <f>D18+E18+F18+G18</f>
        <v>27446257.11</v>
      </c>
      <c r="D18" s="52">
        <v>443757.83999999997</v>
      </c>
      <c r="E18" s="52">
        <v>1729251.55</v>
      </c>
      <c r="F18" s="52">
        <v>18757711.58</v>
      </c>
      <c r="G18" s="52">
        <v>6515536.140000001</v>
      </c>
      <c r="H18" s="52">
        <v>1822423.65</v>
      </c>
      <c r="I18" s="52">
        <f>J18+K18+L18</f>
        <v>930355.7999999999</v>
      </c>
      <c r="J18" s="52">
        <v>1516.8</v>
      </c>
      <c r="K18" s="44">
        <v>4777.86</v>
      </c>
      <c r="L18" s="52">
        <v>924061.1399999999</v>
      </c>
      <c r="M18" s="81">
        <v>233678.66999999998</v>
      </c>
      <c r="N18" s="52">
        <v>103852</v>
      </c>
      <c r="O18" s="52">
        <v>35931.47</v>
      </c>
      <c r="P18" s="52">
        <v>6989445.81</v>
      </c>
      <c r="Q18" s="52">
        <v>0</v>
      </c>
      <c r="S18" s="254">
        <f>B18-N18-P18-Q18</f>
        <v>30432715.23</v>
      </c>
      <c r="V18" s="254">
        <f>P18+Q18</f>
        <v>6989445.81</v>
      </c>
    </row>
    <row r="19" spans="1:22" ht="12.75">
      <c r="A19" s="45" t="s">
        <v>21</v>
      </c>
      <c r="B19" s="52">
        <f>+C19+H19+I19+M19+N19+Q19+P19</f>
        <v>25980954.93</v>
      </c>
      <c r="C19" s="52">
        <f>D19+E19+F19+G19</f>
        <v>19647397.92</v>
      </c>
      <c r="D19" s="52">
        <v>312603.45999999996</v>
      </c>
      <c r="E19" s="52">
        <v>3122850.9400000004</v>
      </c>
      <c r="F19" s="52">
        <v>12104829.31</v>
      </c>
      <c r="G19" s="52">
        <v>4107114.21</v>
      </c>
      <c r="H19" s="52">
        <v>1605411.0599999996</v>
      </c>
      <c r="I19" s="52">
        <f>J19+K19+L19</f>
        <v>449814.81</v>
      </c>
      <c r="J19" s="52">
        <v>1369.21</v>
      </c>
      <c r="K19" s="52">
        <v>0</v>
      </c>
      <c r="L19" s="52">
        <v>448445.6</v>
      </c>
      <c r="M19" s="52">
        <v>96995.95</v>
      </c>
      <c r="N19" s="52">
        <v>316278.44999999995</v>
      </c>
      <c r="O19" s="52">
        <v>0</v>
      </c>
      <c r="P19" s="52">
        <v>3865056.74</v>
      </c>
      <c r="Q19" s="52">
        <v>0</v>
      </c>
      <c r="S19" s="254">
        <f>B19-N19-P19-Q19</f>
        <v>21799619.740000002</v>
      </c>
      <c r="V19" s="254">
        <f>P19+Q19</f>
        <v>3865056.74</v>
      </c>
    </row>
    <row r="20" spans="1:22" ht="12.75">
      <c r="A20" s="45" t="s">
        <v>22</v>
      </c>
      <c r="B20" s="52">
        <f>+C20+H20+I20+M20+N20+Q20+P20</f>
        <v>33011700.479999997</v>
      </c>
      <c r="C20" s="52">
        <f>D20+E20+F20+G20</f>
        <v>27604669.060000002</v>
      </c>
      <c r="D20" s="52">
        <v>578810.06</v>
      </c>
      <c r="E20" s="52">
        <v>6118624.9</v>
      </c>
      <c r="F20" s="52">
        <v>15682643.360000001</v>
      </c>
      <c r="G20" s="52">
        <v>5224590.74</v>
      </c>
      <c r="H20" s="52">
        <v>1799267.33</v>
      </c>
      <c r="I20" s="52">
        <f>J20+K20+L20</f>
        <v>510922.72000000003</v>
      </c>
      <c r="J20" s="52">
        <v>2965.02</v>
      </c>
      <c r="K20" s="52">
        <v>0</v>
      </c>
      <c r="L20" s="52">
        <v>507957.7</v>
      </c>
      <c r="M20" s="52">
        <v>94333.13</v>
      </c>
      <c r="N20" s="52">
        <v>0</v>
      </c>
      <c r="O20" s="52">
        <v>0</v>
      </c>
      <c r="P20" s="52">
        <v>3002508.24</v>
      </c>
      <c r="Q20" s="52">
        <v>0</v>
      </c>
      <c r="S20" s="254">
        <f>B20-N20-P20-Q20</f>
        <v>30009192.239999995</v>
      </c>
      <c r="V20" s="254">
        <f>P20+Q20</f>
        <v>3002508.24</v>
      </c>
    </row>
    <row r="21" spans="1:22" ht="12.75">
      <c r="A21" s="45" t="s">
        <v>23</v>
      </c>
      <c r="B21" s="52">
        <f>+C21+H21+I21+M21+N21+Q21+P21</f>
        <v>4923796.740000001</v>
      </c>
      <c r="C21" s="52">
        <f>D21+E21+F21+G21</f>
        <v>4100255.03</v>
      </c>
      <c r="D21" s="52">
        <v>2701.5</v>
      </c>
      <c r="E21" s="52">
        <v>858450.56</v>
      </c>
      <c r="F21" s="52">
        <v>2658630.11</v>
      </c>
      <c r="G21" s="52">
        <v>580472.86</v>
      </c>
      <c r="H21" s="52">
        <v>500370.93</v>
      </c>
      <c r="I21" s="52">
        <f>J21+K21+L21</f>
        <v>291140.86000000004</v>
      </c>
      <c r="J21" s="52">
        <v>0</v>
      </c>
      <c r="K21" s="52">
        <v>0</v>
      </c>
      <c r="L21" s="52">
        <v>291140.86000000004</v>
      </c>
      <c r="M21" s="52">
        <v>28955.440000000002</v>
      </c>
      <c r="N21" s="52">
        <v>3074.48</v>
      </c>
      <c r="O21" s="52">
        <v>0</v>
      </c>
      <c r="P21" s="52">
        <v>0</v>
      </c>
      <c r="Q21" s="52">
        <v>0</v>
      </c>
      <c r="S21" s="254">
        <f>B21-N21-P21-Q21</f>
        <v>4920722.260000001</v>
      </c>
      <c r="V21" s="254">
        <f>P21+Q21</f>
        <v>0</v>
      </c>
    </row>
    <row r="22" spans="1:17" ht="12.75">
      <c r="A22" s="45"/>
      <c r="B22" s="52"/>
      <c r="C22" s="52"/>
      <c r="D22" s="52"/>
      <c r="E22" s="52"/>
      <c r="F22" s="52"/>
      <c r="G22" s="52"/>
      <c r="H22" s="52"/>
      <c r="I22" s="52"/>
      <c r="J22" s="52"/>
      <c r="K22" s="81"/>
      <c r="L22" s="52"/>
      <c r="M22" s="52"/>
      <c r="N22" s="52"/>
      <c r="O22" s="52"/>
      <c r="P22" s="52"/>
      <c r="Q22" s="52"/>
    </row>
    <row r="23" spans="1:22" ht="12.75">
      <c r="A23" s="45" t="s">
        <v>24</v>
      </c>
      <c r="B23" s="52">
        <f>+C23+H23+I23+M23+N23+Q23+P23</f>
        <v>51401542.63</v>
      </c>
      <c r="C23" s="52">
        <f>D23+E23+F23+G23</f>
        <v>39427865.08</v>
      </c>
      <c r="D23" s="52">
        <v>405445.51</v>
      </c>
      <c r="E23" s="52">
        <v>7315780.42</v>
      </c>
      <c r="F23" s="52">
        <v>19842708.6</v>
      </c>
      <c r="G23" s="52">
        <v>11863930.55</v>
      </c>
      <c r="H23" s="52">
        <v>2823576.01</v>
      </c>
      <c r="I23" s="52">
        <f>J23+K23+L23</f>
        <v>1880711.24</v>
      </c>
      <c r="J23" s="52">
        <v>109342.94</v>
      </c>
      <c r="K23" s="81">
        <v>6549.82</v>
      </c>
      <c r="L23" s="52">
        <v>1764818.48</v>
      </c>
      <c r="M23" s="52">
        <v>311911.34</v>
      </c>
      <c r="N23" s="52">
        <v>387007.46</v>
      </c>
      <c r="O23" s="52">
        <v>0</v>
      </c>
      <c r="P23" s="52">
        <v>6537828.5</v>
      </c>
      <c r="Q23" s="52">
        <v>32643</v>
      </c>
      <c r="S23" s="254">
        <f>B23-N23-P23-Q23</f>
        <v>44444063.67</v>
      </c>
      <c r="V23" s="254">
        <f>P23+Q23</f>
        <v>6570471.5</v>
      </c>
    </row>
    <row r="24" spans="1:22" ht="12.75">
      <c r="A24" s="45" t="s">
        <v>25</v>
      </c>
      <c r="B24" s="52">
        <f>+C24+H24+I24+M24+N24+Q24+P24</f>
        <v>4819203.9</v>
      </c>
      <c r="C24" s="52">
        <f>D24+E24+F24+G24</f>
        <v>3560821.5100000002</v>
      </c>
      <c r="D24" s="52">
        <v>101173.45</v>
      </c>
      <c r="E24" s="52">
        <v>150043.5</v>
      </c>
      <c r="F24" s="52">
        <v>2497648.44</v>
      </c>
      <c r="G24" s="52">
        <v>811956.12</v>
      </c>
      <c r="H24" s="52">
        <v>323641.31000000006</v>
      </c>
      <c r="I24" s="52">
        <f>J24+K24+L24</f>
        <v>120451.03000000003</v>
      </c>
      <c r="J24" s="81">
        <v>11346.32</v>
      </c>
      <c r="K24" s="52">
        <v>0</v>
      </c>
      <c r="L24" s="52">
        <v>109104.71000000002</v>
      </c>
      <c r="M24" s="52">
        <v>59467.91</v>
      </c>
      <c r="N24" s="52">
        <v>30806.59</v>
      </c>
      <c r="O24" s="52">
        <v>16610.36</v>
      </c>
      <c r="P24" s="52">
        <v>724015.55</v>
      </c>
      <c r="Q24" s="52">
        <v>0</v>
      </c>
      <c r="S24" s="254">
        <f>B24-N24-P24-Q24</f>
        <v>4064381.7600000007</v>
      </c>
      <c r="V24" s="254">
        <f>P24+Q24</f>
        <v>724015.55</v>
      </c>
    </row>
    <row r="25" spans="1:22" ht="12.75">
      <c r="A25" s="45" t="s">
        <v>26</v>
      </c>
      <c r="B25" s="52">
        <f>+C25+H25+I25+M25+N25+Q25+P25</f>
        <v>56525382.75999999</v>
      </c>
      <c r="C25" s="52">
        <f>D25+E25+F25+G25</f>
        <v>41351625.43</v>
      </c>
      <c r="D25" s="52">
        <v>977936.06</v>
      </c>
      <c r="E25" s="44">
        <v>11130493.11</v>
      </c>
      <c r="F25" s="44">
        <v>20103452.23</v>
      </c>
      <c r="G25" s="189">
        <v>9139744.03</v>
      </c>
      <c r="H25" s="52">
        <v>2127279.12</v>
      </c>
      <c r="I25" s="52">
        <f>J25+K25+L25</f>
        <v>604684.3099999999</v>
      </c>
      <c r="J25" s="81">
        <v>8024.78</v>
      </c>
      <c r="K25" s="81">
        <v>8648.57</v>
      </c>
      <c r="L25" s="52">
        <v>588010.96</v>
      </c>
      <c r="M25" s="52">
        <v>244258.22999999998</v>
      </c>
      <c r="N25" s="52">
        <v>194845.40999999997</v>
      </c>
      <c r="O25" s="52">
        <v>0</v>
      </c>
      <c r="P25" s="52">
        <v>11717752</v>
      </c>
      <c r="Q25" s="52">
        <v>284938.26</v>
      </c>
      <c r="S25" s="254">
        <f>B25-N25-P25-Q25</f>
        <v>44327847.089999996</v>
      </c>
      <c r="V25" s="254">
        <f>P25+Q25</f>
        <v>12002690.26</v>
      </c>
    </row>
    <row r="26" spans="1:22" ht="12.75">
      <c r="A26" s="45" t="s">
        <v>27</v>
      </c>
      <c r="B26" s="52">
        <f>+C26+H26+I26+M26+N26+Q26+P26</f>
        <v>97502547.62</v>
      </c>
      <c r="C26" s="52">
        <f>D26+E26+F26+G26</f>
        <v>82158831.68</v>
      </c>
      <c r="D26" s="52">
        <v>2831323.23</v>
      </c>
      <c r="E26" s="211">
        <v>17990965.380000003</v>
      </c>
      <c r="F26" s="211">
        <v>43376482.06</v>
      </c>
      <c r="G26" s="211">
        <v>17960061.01</v>
      </c>
      <c r="H26" s="52">
        <v>3938866.4200000004</v>
      </c>
      <c r="I26" s="52">
        <f>J26+K26+L26</f>
        <v>1807020.7299999997</v>
      </c>
      <c r="J26" s="81">
        <v>30803</v>
      </c>
      <c r="K26" s="81">
        <v>5677</v>
      </c>
      <c r="L26" s="52">
        <v>1770540.7299999997</v>
      </c>
      <c r="M26" s="52">
        <v>330711.59</v>
      </c>
      <c r="N26" s="52">
        <v>9554.16</v>
      </c>
      <c r="O26" s="52">
        <v>94266</v>
      </c>
      <c r="P26" s="52">
        <v>4350893.039999999</v>
      </c>
      <c r="Q26" s="52">
        <v>4906670</v>
      </c>
      <c r="S26" s="254">
        <f>B26-N26-P26-Q26</f>
        <v>88235430.42000002</v>
      </c>
      <c r="V26" s="254">
        <f>P26+Q26</f>
        <v>9257563.04</v>
      </c>
    </row>
    <row r="27" spans="1:22" ht="12.75">
      <c r="A27" s="45" t="s">
        <v>28</v>
      </c>
      <c r="B27" s="52">
        <f>+C27+H27+I27+M27+N27+Q27+P27</f>
        <v>3273873.6300000004</v>
      </c>
      <c r="C27" s="52">
        <f>D27+E27+F27+G27</f>
        <v>2500417.9800000004</v>
      </c>
      <c r="D27" s="52">
        <v>54844.74</v>
      </c>
      <c r="E27" s="105">
        <v>340008.54</v>
      </c>
      <c r="F27" s="52">
        <v>1542814.3900000001</v>
      </c>
      <c r="G27" s="52">
        <v>562750.31</v>
      </c>
      <c r="H27" s="52">
        <v>414252.48</v>
      </c>
      <c r="I27" s="52">
        <f>J27+K27+L27</f>
        <v>58038.87</v>
      </c>
      <c r="J27" s="52">
        <v>6830.1</v>
      </c>
      <c r="K27" s="52">
        <v>0</v>
      </c>
      <c r="L27" s="52">
        <v>51208.770000000004</v>
      </c>
      <c r="M27" s="52">
        <v>11058.31</v>
      </c>
      <c r="N27" s="52">
        <v>2351.76</v>
      </c>
      <c r="O27" s="52">
        <v>0</v>
      </c>
      <c r="P27" s="52">
        <v>0</v>
      </c>
      <c r="Q27" s="52">
        <v>287754.23</v>
      </c>
      <c r="S27" s="254">
        <f>B27-N27-P27-Q27</f>
        <v>2983767.6400000006</v>
      </c>
      <c r="V27" s="254">
        <f>P27+Q27</f>
        <v>287754.23</v>
      </c>
    </row>
    <row r="28" spans="1:17" ht="12.75">
      <c r="A28" s="45"/>
      <c r="B28" s="52"/>
      <c r="C28" s="52"/>
      <c r="D28" s="52"/>
      <c r="F28" s="52"/>
      <c r="G28" s="52"/>
      <c r="H28" s="52"/>
      <c r="I28" s="52"/>
      <c r="J28" s="81"/>
      <c r="K28" s="52"/>
      <c r="L28" s="52"/>
      <c r="M28" s="52"/>
      <c r="N28" s="52"/>
      <c r="O28" s="52"/>
      <c r="P28" s="52"/>
      <c r="Q28" s="52"/>
    </row>
    <row r="29" spans="1:22" ht="12.75">
      <c r="A29" s="50" t="s">
        <v>148</v>
      </c>
      <c r="B29" s="52">
        <f>+C29+H29+I29+M29+N29+Q29+P29</f>
        <v>271448750.47999996</v>
      </c>
      <c r="C29" s="52">
        <f>D29+E29+F29+G29</f>
        <v>229067882.13</v>
      </c>
      <c r="D29" s="52">
        <v>2526081.28</v>
      </c>
      <c r="E29" s="52">
        <v>107937382.66999999</v>
      </c>
      <c r="F29" s="52">
        <v>118604418.17999999</v>
      </c>
      <c r="G29" s="52">
        <v>0</v>
      </c>
      <c r="H29" s="52">
        <v>3025532.51</v>
      </c>
      <c r="I29" s="52">
        <f>J29+K29+L29</f>
        <v>3578417.3200000008</v>
      </c>
      <c r="J29" s="81">
        <v>90648.18</v>
      </c>
      <c r="K29" s="52">
        <v>20531.44</v>
      </c>
      <c r="L29" s="52">
        <v>3467237.7000000007</v>
      </c>
      <c r="M29" s="52">
        <v>1656330.32</v>
      </c>
      <c r="N29" s="52">
        <v>665697.5</v>
      </c>
      <c r="O29" s="52">
        <v>0</v>
      </c>
      <c r="P29" s="52">
        <v>33320975.57</v>
      </c>
      <c r="Q29" s="52">
        <v>133915.13</v>
      </c>
      <c r="S29" s="254">
        <f>B29-N29-P29-Q29</f>
        <v>237328162.27999997</v>
      </c>
      <c r="V29" s="254">
        <f>P29+Q29</f>
        <v>33454890.7</v>
      </c>
    </row>
    <row r="30" spans="1:22" ht="12.75">
      <c r="A30" s="45" t="s">
        <v>29</v>
      </c>
      <c r="B30" s="52">
        <f>+C30+H30+I30+M30+N30+Q30+P30</f>
        <v>227703401.53000003</v>
      </c>
      <c r="C30" s="52">
        <f>D30+E30+F30+G30</f>
        <v>166893014.95000002</v>
      </c>
      <c r="D30" s="52">
        <v>16200105.81</v>
      </c>
      <c r="E30" s="52">
        <v>22513209.159999996</v>
      </c>
      <c r="F30" s="52">
        <v>103455078.84000002</v>
      </c>
      <c r="G30" s="52">
        <v>24724621.140000004</v>
      </c>
      <c r="H30" s="52">
        <v>10026266.84</v>
      </c>
      <c r="I30" s="52">
        <f>J30+K30+L30</f>
        <v>2038143.6500000001</v>
      </c>
      <c r="J30" s="52">
        <v>0</v>
      </c>
      <c r="K30" s="52">
        <v>0</v>
      </c>
      <c r="L30" s="52">
        <v>2038143.6500000001</v>
      </c>
      <c r="M30" s="52">
        <v>595891.38</v>
      </c>
      <c r="N30" s="52">
        <v>1068209.8499999999</v>
      </c>
      <c r="O30" s="18">
        <v>346940.07</v>
      </c>
      <c r="P30" s="52">
        <v>47081874.86</v>
      </c>
      <c r="Q30" s="52">
        <v>0</v>
      </c>
      <c r="S30" s="254">
        <f>B30-N30-P30-Q30</f>
        <v>179553316.82000005</v>
      </c>
      <c r="V30" s="254">
        <f>P30+Q30</f>
        <v>47081874.86</v>
      </c>
    </row>
    <row r="31" spans="1:22" ht="12.75">
      <c r="A31" s="45" t="s">
        <v>30</v>
      </c>
      <c r="B31" s="52">
        <f>+C31+H31+I31+M31+N31+Q31+P31</f>
        <v>9415187.150000002</v>
      </c>
      <c r="C31" s="52">
        <f>D31+E31+F31+G31</f>
        <v>7773521.620000001</v>
      </c>
      <c r="D31" s="52">
        <v>51266.490000000005</v>
      </c>
      <c r="E31" s="52">
        <v>1252647.1100000003</v>
      </c>
      <c r="F31" s="52">
        <v>4316138.850000001</v>
      </c>
      <c r="G31" s="52">
        <v>2153469.17</v>
      </c>
      <c r="H31" s="52">
        <v>791280.5</v>
      </c>
      <c r="I31" s="52">
        <f>J31+K31+L31</f>
        <v>137753.56</v>
      </c>
      <c r="J31" s="52">
        <v>0</v>
      </c>
      <c r="K31" s="52">
        <v>0</v>
      </c>
      <c r="L31" s="52">
        <v>137753.56</v>
      </c>
      <c r="M31" s="52">
        <v>75428.42</v>
      </c>
      <c r="N31" s="52">
        <v>30213.59</v>
      </c>
      <c r="O31" s="18">
        <v>218002</v>
      </c>
      <c r="P31" s="52">
        <v>606989.46</v>
      </c>
      <c r="Q31" s="52">
        <v>0</v>
      </c>
      <c r="S31" s="254">
        <f>B31-N31-P31-Q31</f>
        <v>8777984.100000001</v>
      </c>
      <c r="V31" s="254">
        <f>P31+Q31</f>
        <v>606989.46</v>
      </c>
    </row>
    <row r="32" spans="1:22" ht="12.75">
      <c r="A32" s="45" t="s">
        <v>31</v>
      </c>
      <c r="B32" s="52">
        <f>+C32+H32+I32+M32+N32+Q32+P32</f>
        <v>20161962.659999996</v>
      </c>
      <c r="C32" s="52">
        <f>D32+E32+F32+G32</f>
        <v>17003099.139999997</v>
      </c>
      <c r="D32" s="52">
        <v>315792.4</v>
      </c>
      <c r="E32" s="52">
        <v>3807435.7600000002</v>
      </c>
      <c r="F32" s="52">
        <v>10303435.819999998</v>
      </c>
      <c r="G32" s="52">
        <v>2576435.1599999997</v>
      </c>
      <c r="H32" s="81">
        <v>1074228.24</v>
      </c>
      <c r="I32" s="52">
        <f>J32+K32+L32</f>
        <v>526368.5599999999</v>
      </c>
      <c r="J32" s="52">
        <v>0</v>
      </c>
      <c r="K32" s="52">
        <v>0</v>
      </c>
      <c r="L32" s="52">
        <v>526368.5599999999</v>
      </c>
      <c r="M32" s="52">
        <v>137663.46000000002</v>
      </c>
      <c r="N32" s="212">
        <v>9049</v>
      </c>
      <c r="O32" s="52">
        <v>0</v>
      </c>
      <c r="P32" s="52">
        <v>1338324.26</v>
      </c>
      <c r="Q32" s="52">
        <v>73230</v>
      </c>
      <c r="S32" s="254">
        <f>B32-N32-P32-Q32</f>
        <v>18741359.399999995</v>
      </c>
      <c r="V32" s="254">
        <f>P32+Q32</f>
        <v>1411554.26</v>
      </c>
    </row>
    <row r="33" spans="1:22" ht="12.75">
      <c r="A33" s="45" t="s">
        <v>32</v>
      </c>
      <c r="B33" s="52">
        <f>+C33+H33+I33+M33+N33+Q33+P33</f>
        <v>3341658.0300000003</v>
      </c>
      <c r="C33" s="52">
        <f>D33+E33+F33+G33</f>
        <v>3025747.7700000005</v>
      </c>
      <c r="D33" s="52">
        <v>89801.7</v>
      </c>
      <c r="E33" s="52">
        <v>682029.89</v>
      </c>
      <c r="F33" s="52">
        <v>1761238.6500000001</v>
      </c>
      <c r="G33" s="52">
        <v>492677.53</v>
      </c>
      <c r="H33" s="52">
        <v>223717.88</v>
      </c>
      <c r="I33" s="52">
        <f>J33+K33+L33</f>
        <v>61161.25999999998</v>
      </c>
      <c r="J33" s="52">
        <v>0</v>
      </c>
      <c r="K33" s="52">
        <v>0</v>
      </c>
      <c r="L33" s="52">
        <v>61161.25999999998</v>
      </c>
      <c r="M33" s="52">
        <v>31031.120000000003</v>
      </c>
      <c r="N33" s="52">
        <v>0</v>
      </c>
      <c r="O33" s="52">
        <v>0</v>
      </c>
      <c r="P33" s="52">
        <v>0</v>
      </c>
      <c r="Q33" s="52">
        <v>0</v>
      </c>
      <c r="S33" s="254">
        <f>B33-N33-P33-Q33</f>
        <v>3341658.0300000003</v>
      </c>
      <c r="V33" s="254">
        <f>P33+Q33</f>
        <v>0</v>
      </c>
    </row>
    <row r="34" spans="1:17" ht="12.75">
      <c r="A34" s="45"/>
      <c r="B34" s="52"/>
      <c r="C34" s="52"/>
      <c r="D34" s="52"/>
      <c r="E34" s="52"/>
      <c r="F34" s="52"/>
      <c r="G34" s="52"/>
      <c r="H34" s="52"/>
      <c r="I34" s="52"/>
      <c r="J34" s="81"/>
      <c r="K34" s="52"/>
      <c r="L34" s="52"/>
      <c r="M34" s="52"/>
      <c r="N34" s="52"/>
      <c r="O34" s="52"/>
      <c r="P34" s="52"/>
      <c r="Q34" s="52"/>
    </row>
    <row r="35" spans="1:22" ht="12.75">
      <c r="A35" s="45" t="s">
        <v>33</v>
      </c>
      <c r="B35" s="52">
        <f>+C35+H35+I35+M35+N35+Q35+P35</f>
        <v>4440960.73</v>
      </c>
      <c r="C35" s="52">
        <f>D35+E35+F35+G35</f>
        <v>3384817.9000000004</v>
      </c>
      <c r="D35" s="81">
        <v>24695.15</v>
      </c>
      <c r="E35" s="52">
        <v>760315.75</v>
      </c>
      <c r="F35" s="52">
        <v>2010709.4700000002</v>
      </c>
      <c r="G35" s="52">
        <v>589097.53</v>
      </c>
      <c r="H35" s="52">
        <v>599226.41</v>
      </c>
      <c r="I35" s="52">
        <f>J35+K35+L35</f>
        <v>158363.33999999994</v>
      </c>
      <c r="J35" s="81">
        <v>1648.62</v>
      </c>
      <c r="K35" s="52">
        <v>0</v>
      </c>
      <c r="L35" s="52">
        <v>156714.71999999994</v>
      </c>
      <c r="M35" s="52">
        <v>197115.93</v>
      </c>
      <c r="N35" s="52">
        <v>99878.15</v>
      </c>
      <c r="O35" s="52">
        <v>0</v>
      </c>
      <c r="P35" s="189">
        <v>0</v>
      </c>
      <c r="Q35" s="52">
        <v>1559</v>
      </c>
      <c r="S35" s="254">
        <f>B35-N35-P35-Q35</f>
        <v>4339523.58</v>
      </c>
      <c r="V35" s="254">
        <f>P35+Q35</f>
        <v>1559</v>
      </c>
    </row>
    <row r="36" spans="1:22" ht="12.75">
      <c r="A36" s="45" t="s">
        <v>34</v>
      </c>
      <c r="B36" s="52">
        <f>+C36+H36+I36+M36+N36+Q36+P36</f>
        <v>25115799.32</v>
      </c>
      <c r="C36" s="52">
        <f>D36+E36+F36+G36</f>
        <v>20391461.64</v>
      </c>
      <c r="D36" s="52">
        <v>548939.25</v>
      </c>
      <c r="E36" s="52">
        <v>2598682.8899999997</v>
      </c>
      <c r="F36" s="52">
        <v>11779317.059999999</v>
      </c>
      <c r="G36" s="52">
        <v>5464522.4399999995</v>
      </c>
      <c r="H36" s="52">
        <v>926924.5599999998</v>
      </c>
      <c r="I36" s="52">
        <f>J36+K36+L36</f>
        <v>922469.46</v>
      </c>
      <c r="J36" s="52">
        <v>11970.5</v>
      </c>
      <c r="K36" s="81">
        <v>910.65</v>
      </c>
      <c r="L36" s="52">
        <v>909588.3099999999</v>
      </c>
      <c r="M36" s="52">
        <v>99070.74</v>
      </c>
      <c r="N36" s="52">
        <v>83866.6</v>
      </c>
      <c r="O36" s="52">
        <v>48614.12</v>
      </c>
      <c r="P36" s="52">
        <v>2650657.05</v>
      </c>
      <c r="Q36" s="52">
        <v>41349.27</v>
      </c>
      <c r="S36" s="254">
        <f>B36-N36-P36-Q36</f>
        <v>22339926.4</v>
      </c>
      <c r="V36" s="254">
        <f>P36+Q36</f>
        <v>2692006.32</v>
      </c>
    </row>
    <row r="37" spans="1:22" ht="12.75">
      <c r="A37" s="45" t="s">
        <v>35</v>
      </c>
      <c r="B37" s="52">
        <f>+C37+H37+I37+M37+N37+Q37+P37</f>
        <v>17582077.72</v>
      </c>
      <c r="C37" s="52">
        <f>D37+E37+F37+G37</f>
        <v>16641478.46</v>
      </c>
      <c r="D37" s="52">
        <v>396294.89</v>
      </c>
      <c r="E37" s="52">
        <v>3022013.0700000003</v>
      </c>
      <c r="F37" s="52">
        <v>9472208.459999999</v>
      </c>
      <c r="G37" s="52">
        <v>3750962.04</v>
      </c>
      <c r="H37" s="52">
        <v>238786.1</v>
      </c>
      <c r="I37" s="52">
        <f>J37+K37+L37</f>
        <v>237706.12</v>
      </c>
      <c r="J37" s="81">
        <v>15273.7</v>
      </c>
      <c r="K37" s="52">
        <v>0</v>
      </c>
      <c r="L37" s="52">
        <v>222432.41999999998</v>
      </c>
      <c r="M37" s="52">
        <v>121065.06</v>
      </c>
      <c r="N37" s="52">
        <v>208264.44999999998</v>
      </c>
      <c r="O37" s="52">
        <v>32734.24</v>
      </c>
      <c r="P37" s="52">
        <v>89296.2</v>
      </c>
      <c r="Q37" s="52">
        <v>45481.33</v>
      </c>
      <c r="S37" s="254">
        <f>B37-N37-P37-Q37</f>
        <v>17239035.740000002</v>
      </c>
      <c r="V37" s="254">
        <f>P37+Q37</f>
        <v>134777.53</v>
      </c>
    </row>
    <row r="38" spans="1:22" ht="12.75">
      <c r="A38" s="46" t="s">
        <v>36</v>
      </c>
      <c r="B38" s="47">
        <f>+C38+H38+I38+M38+N38+Q38+P38</f>
        <v>10469692.400000002</v>
      </c>
      <c r="C38" s="47">
        <f>D38+E38+F38+G38</f>
        <v>9381845.58</v>
      </c>
      <c r="D38" s="47">
        <v>176648.06</v>
      </c>
      <c r="E38" s="47">
        <v>1731897.51</v>
      </c>
      <c r="F38" s="47">
        <v>5549562.6899999995</v>
      </c>
      <c r="G38" s="47">
        <v>1923737.32</v>
      </c>
      <c r="H38" s="47">
        <v>592586.9000000001</v>
      </c>
      <c r="I38" s="47">
        <f>J38+K38+L38</f>
        <v>304879.81</v>
      </c>
      <c r="J38" s="47">
        <v>1623.86</v>
      </c>
      <c r="K38" s="47">
        <v>0</v>
      </c>
      <c r="L38" s="47">
        <v>303255.95</v>
      </c>
      <c r="M38" s="47">
        <v>111863.89000000001</v>
      </c>
      <c r="N38" s="47">
        <v>760.16</v>
      </c>
      <c r="O38" s="47">
        <v>40039.66</v>
      </c>
      <c r="P38" s="47">
        <v>0</v>
      </c>
      <c r="Q38" s="47">
        <v>77756.06</v>
      </c>
      <c r="S38" s="254">
        <f>B38-N38-P38-Q38</f>
        <v>10391176.180000002</v>
      </c>
      <c r="V38" s="254">
        <f>P38+Q38</f>
        <v>77756.06</v>
      </c>
    </row>
    <row r="39" spans="1:19" ht="12.75">
      <c r="A39" s="45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S39" s="254"/>
    </row>
    <row r="40" spans="1:22" s="1" customFormat="1" ht="11.25" customHeight="1">
      <c r="A40" s="45" t="s">
        <v>119</v>
      </c>
      <c r="B40" s="19"/>
      <c r="C40" s="19"/>
      <c r="D40" s="19"/>
      <c r="E40" s="19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122"/>
      <c r="S40" s="122"/>
      <c r="T40" s="122"/>
      <c r="U40" s="122"/>
      <c r="V40" s="122"/>
    </row>
    <row r="41" spans="1:22" s="1" customFormat="1" ht="12.75">
      <c r="A41" s="4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22"/>
      <c r="S41" s="122"/>
      <c r="T41" s="122"/>
      <c r="U41" s="122"/>
      <c r="V41" s="122"/>
    </row>
    <row r="42" spans="1:22" s="1" customFormat="1" ht="12.75">
      <c r="A42" s="124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22"/>
      <c r="S42" s="122"/>
      <c r="T42" s="122"/>
      <c r="U42" s="122"/>
      <c r="V42" s="122"/>
    </row>
    <row r="43" spans="1:22" s="1" customFormat="1" ht="12.75">
      <c r="A43" s="122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22"/>
      <c r="S43" s="122"/>
      <c r="T43" s="122"/>
      <c r="U43" s="122"/>
      <c r="V43" s="122"/>
    </row>
    <row r="44" spans="1:22" s="1" customFormat="1" ht="13.5" customHeight="1">
      <c r="A44" s="124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22"/>
      <c r="S44" s="122"/>
      <c r="T44" s="122"/>
      <c r="U44" s="122"/>
      <c r="V44" s="122"/>
    </row>
    <row r="45" spans="1:22" s="1" customFormat="1" ht="13.5" customHeight="1">
      <c r="A45" s="124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22"/>
      <c r="S45" s="122"/>
      <c r="T45" s="122"/>
      <c r="U45" s="122"/>
      <c r="V45" s="122"/>
    </row>
    <row r="46" spans="1:22" s="1" customFormat="1" ht="13.5" customHeight="1">
      <c r="A46" s="124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22"/>
      <c r="S46" s="122"/>
      <c r="T46" s="122"/>
      <c r="U46" s="122"/>
      <c r="V46" s="122"/>
    </row>
    <row r="47" spans="1:22" s="1" customFormat="1" ht="12.75">
      <c r="A47" s="124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22"/>
      <c r="S47" s="122"/>
      <c r="T47" s="122"/>
      <c r="U47" s="122"/>
      <c r="V47" s="122"/>
    </row>
    <row r="48" spans="1:22" s="1" customFormat="1" ht="12.75">
      <c r="A48" s="124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22"/>
      <c r="S48" s="122"/>
      <c r="T48" s="122"/>
      <c r="U48" s="122"/>
      <c r="V48" s="122"/>
    </row>
    <row r="49" spans="1:22" s="1" customFormat="1" ht="12.75">
      <c r="A49" s="124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22"/>
      <c r="S49" s="122"/>
      <c r="T49" s="122"/>
      <c r="U49" s="122"/>
      <c r="V49" s="122"/>
    </row>
    <row r="50" spans="1:22" s="1" customFormat="1" ht="12.75">
      <c r="A50" s="124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22"/>
      <c r="S50" s="122"/>
      <c r="T50" s="122"/>
      <c r="U50" s="122"/>
      <c r="V50" s="122"/>
    </row>
    <row r="51" spans="1:22" s="1" customFormat="1" ht="12.75">
      <c r="A51" s="124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22"/>
      <c r="S51" s="122"/>
      <c r="T51" s="122"/>
      <c r="U51" s="122"/>
      <c r="V51" s="122"/>
    </row>
    <row r="52" spans="1:22" s="1" customFormat="1" ht="12.75">
      <c r="A52" s="124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22"/>
      <c r="S52" s="122"/>
      <c r="T52" s="122"/>
      <c r="U52" s="122"/>
      <c r="V52" s="122"/>
    </row>
    <row r="53" spans="1:22" s="1" customFormat="1" ht="12.75">
      <c r="A53" s="124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22"/>
      <c r="S53" s="122"/>
      <c r="T53" s="122"/>
      <c r="U53" s="122"/>
      <c r="V53" s="122"/>
    </row>
    <row r="54" spans="1:22" s="1" customFormat="1" ht="12.75">
      <c r="A54" s="124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22"/>
      <c r="S54" s="122"/>
      <c r="T54" s="122"/>
      <c r="U54" s="122"/>
      <c r="V54" s="122"/>
    </row>
    <row r="55" spans="1:22" s="1" customFormat="1" ht="12.75">
      <c r="A55" s="124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22"/>
      <c r="S55" s="122"/>
      <c r="T55" s="122"/>
      <c r="U55" s="122"/>
      <c r="V55" s="122"/>
    </row>
    <row r="56" spans="1:22" s="1" customFormat="1" ht="12.75">
      <c r="A56" s="124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22"/>
      <c r="S56" s="122"/>
      <c r="T56" s="122"/>
      <c r="U56" s="122"/>
      <c r="V56" s="122"/>
    </row>
    <row r="57" spans="1:22" s="1" customFormat="1" ht="12.75">
      <c r="A57" s="124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22"/>
      <c r="S57" s="122"/>
      <c r="T57" s="122"/>
      <c r="U57" s="122"/>
      <c r="V57" s="122"/>
    </row>
    <row r="58" spans="1:22" s="1" customFormat="1" ht="12.75">
      <c r="A58" s="124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22"/>
      <c r="S58" s="122"/>
      <c r="T58" s="122"/>
      <c r="U58" s="122"/>
      <c r="V58" s="122"/>
    </row>
    <row r="59" spans="1:22" s="1" customFormat="1" ht="12.75">
      <c r="A59" s="124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22"/>
      <c r="S59" s="122"/>
      <c r="T59" s="122"/>
      <c r="U59" s="122"/>
      <c r="V59" s="122"/>
    </row>
    <row r="60" spans="1:22" s="1" customFormat="1" ht="12.75">
      <c r="A60" s="124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22"/>
      <c r="S60" s="122"/>
      <c r="T60" s="122"/>
      <c r="U60" s="122"/>
      <c r="V60" s="122"/>
    </row>
    <row r="61" spans="1:22" s="1" customFormat="1" ht="12.75">
      <c r="A61" s="124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22"/>
      <c r="S61" s="122"/>
      <c r="T61" s="122"/>
      <c r="U61" s="122"/>
      <c r="V61" s="122"/>
    </row>
    <row r="62" spans="1:22" s="1" customFormat="1" ht="12.75">
      <c r="A62" s="124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22"/>
      <c r="S62" s="122"/>
      <c r="T62" s="122"/>
      <c r="U62" s="122"/>
      <c r="V62" s="122"/>
    </row>
    <row r="63" spans="1:22" s="1" customFormat="1" ht="12.75">
      <c r="A63" s="124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22"/>
      <c r="S63" s="122"/>
      <c r="T63" s="122"/>
      <c r="U63" s="122"/>
      <c r="V63" s="122"/>
    </row>
    <row r="64" spans="1:22" s="1" customFormat="1" ht="12.75">
      <c r="A64" s="124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22"/>
      <c r="S64" s="122"/>
      <c r="T64" s="122"/>
      <c r="U64" s="122"/>
      <c r="V64" s="122"/>
    </row>
    <row r="65" spans="1:22" s="1" customFormat="1" ht="12.75">
      <c r="A65" s="124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22"/>
      <c r="S65" s="122"/>
      <c r="T65" s="122"/>
      <c r="U65" s="122"/>
      <c r="V65" s="122"/>
    </row>
    <row r="66" spans="1:22" s="1" customFormat="1" ht="12.75">
      <c r="A66" s="124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22"/>
      <c r="S66" s="122"/>
      <c r="T66" s="122"/>
      <c r="U66" s="122"/>
      <c r="V66" s="122"/>
    </row>
    <row r="67" spans="1:22" s="1" customFormat="1" ht="12.75">
      <c r="A67" s="124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22"/>
      <c r="S67" s="122"/>
      <c r="T67" s="122"/>
      <c r="U67" s="122"/>
      <c r="V67" s="122"/>
    </row>
    <row r="68" spans="1:22" s="1" customFormat="1" ht="12.75">
      <c r="A68" s="122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22"/>
      <c r="S68" s="122"/>
      <c r="T68" s="122"/>
      <c r="U68" s="122"/>
      <c r="V68" s="122"/>
    </row>
    <row r="69" spans="1:22" s="1" customFormat="1" ht="12.75">
      <c r="A69" s="122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22"/>
      <c r="S69" s="122"/>
      <c r="T69" s="122"/>
      <c r="U69" s="122"/>
      <c r="V69" s="122"/>
    </row>
    <row r="70" spans="1:22" s="1" customFormat="1" ht="12.75">
      <c r="A70" s="122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22"/>
      <c r="S70" s="122"/>
      <c r="T70" s="122"/>
      <c r="U70" s="122"/>
      <c r="V70" s="122"/>
    </row>
    <row r="71" spans="1:22" s="1" customFormat="1" ht="12.75">
      <c r="A71" s="122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22"/>
      <c r="S71" s="122"/>
      <c r="T71" s="122"/>
      <c r="U71" s="122"/>
      <c r="V71" s="122"/>
    </row>
    <row r="72" spans="1:22" s="1" customFormat="1" ht="12.75">
      <c r="A72" s="122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22"/>
      <c r="S72" s="122"/>
      <c r="T72" s="122"/>
      <c r="U72" s="122"/>
      <c r="V72" s="122"/>
    </row>
    <row r="73" spans="1:22" s="1" customFormat="1" ht="12.75">
      <c r="A73" s="122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22"/>
      <c r="S73" s="122"/>
      <c r="T73" s="122"/>
      <c r="U73" s="122"/>
      <c r="V73" s="122"/>
    </row>
    <row r="74" spans="1:22" s="1" customFormat="1" ht="12.75">
      <c r="A74" s="122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22"/>
      <c r="S74" s="122"/>
      <c r="T74" s="122"/>
      <c r="U74" s="122"/>
      <c r="V74" s="122"/>
    </row>
    <row r="75" spans="1:22" s="1" customFormat="1" ht="12.75">
      <c r="A75" s="122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22"/>
      <c r="S75" s="122"/>
      <c r="T75" s="122"/>
      <c r="U75" s="122"/>
      <c r="V75" s="122"/>
    </row>
    <row r="76" spans="1:22" s="1" customFormat="1" ht="12.75">
      <c r="A76" s="122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22"/>
      <c r="S76" s="122"/>
      <c r="T76" s="122"/>
      <c r="U76" s="122"/>
      <c r="V76" s="122"/>
    </row>
    <row r="77" spans="1:22" s="1" customFormat="1" ht="12.75">
      <c r="A77" s="122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22"/>
      <c r="S77" s="122"/>
      <c r="T77" s="122"/>
      <c r="U77" s="122"/>
      <c r="V77" s="122"/>
    </row>
    <row r="78" spans="1:22" s="1" customFormat="1" ht="12.75">
      <c r="A78" s="122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22"/>
      <c r="S78" s="122"/>
      <c r="T78" s="122"/>
      <c r="U78" s="122"/>
      <c r="V78" s="122"/>
    </row>
    <row r="79" spans="1:22" s="1" customFormat="1" ht="12.75">
      <c r="A79" s="122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22"/>
      <c r="S79" s="122"/>
      <c r="T79" s="122"/>
      <c r="U79" s="122"/>
      <c r="V79" s="122"/>
    </row>
    <row r="80" spans="1:22" s="1" customFormat="1" ht="12.75">
      <c r="A80" s="122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22"/>
      <c r="S80" s="122"/>
      <c r="T80" s="122"/>
      <c r="U80" s="122"/>
      <c r="V80" s="122"/>
    </row>
    <row r="81" spans="1:22" s="1" customFormat="1" ht="12.75">
      <c r="A81" s="122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22"/>
      <c r="S81" s="122"/>
      <c r="T81" s="122"/>
      <c r="U81" s="122"/>
      <c r="V81" s="122"/>
    </row>
    <row r="82" spans="1:22" s="1" customFormat="1" ht="12.75">
      <c r="A82" s="122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22"/>
      <c r="S82" s="122"/>
      <c r="T82" s="122"/>
      <c r="U82" s="122"/>
      <c r="V82" s="122"/>
    </row>
    <row r="83" spans="1:22" s="1" customFormat="1" ht="12.75">
      <c r="A83" s="122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22"/>
      <c r="S83" s="122"/>
      <c r="T83" s="122"/>
      <c r="U83" s="122"/>
      <c r="V83" s="122"/>
    </row>
    <row r="84" spans="1:22" s="1" customFormat="1" ht="12.75">
      <c r="A84" s="122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22"/>
      <c r="S84" s="122"/>
      <c r="T84" s="122"/>
      <c r="U84" s="122"/>
      <c r="V84" s="122"/>
    </row>
    <row r="85" spans="1:22" s="1" customFormat="1" ht="12.75">
      <c r="A85" s="122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22"/>
      <c r="S85" s="122"/>
      <c r="T85" s="122"/>
      <c r="U85" s="122"/>
      <c r="V85" s="122"/>
    </row>
    <row r="86" spans="1:22" s="1" customFormat="1" ht="12.75">
      <c r="A86" s="122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22"/>
      <c r="S86" s="122"/>
      <c r="T86" s="122"/>
      <c r="U86" s="122"/>
      <c r="V86" s="122"/>
    </row>
    <row r="87" spans="1:22" s="1" customFormat="1" ht="12.75">
      <c r="A87" s="122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22"/>
      <c r="S87" s="122"/>
      <c r="T87" s="122"/>
      <c r="U87" s="122"/>
      <c r="V87" s="122"/>
    </row>
    <row r="88" spans="1:22" s="1" customFormat="1" ht="12.75">
      <c r="A88" s="122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22"/>
      <c r="S88" s="122"/>
      <c r="T88" s="122"/>
      <c r="U88" s="122"/>
      <c r="V88" s="122"/>
    </row>
    <row r="89" spans="1:22" s="1" customFormat="1" ht="12.75">
      <c r="A89" s="122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22"/>
      <c r="S89" s="122"/>
      <c r="T89" s="122"/>
      <c r="U89" s="122"/>
      <c r="V89" s="122"/>
    </row>
    <row r="90" spans="1:22" s="1" customFormat="1" ht="12.75">
      <c r="A90" s="122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22"/>
      <c r="S90" s="122"/>
      <c r="T90" s="122"/>
      <c r="U90" s="122"/>
      <c r="V90" s="122"/>
    </row>
    <row r="91" spans="1:22" s="1" customFormat="1" ht="12.75">
      <c r="A91" s="122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22"/>
      <c r="S91" s="122"/>
      <c r="T91" s="122"/>
      <c r="U91" s="122"/>
      <c r="V91" s="122"/>
    </row>
    <row r="92" spans="1:22" s="1" customFormat="1" ht="12.75">
      <c r="A92" s="122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22"/>
      <c r="S92" s="122"/>
      <c r="T92" s="122"/>
      <c r="U92" s="122"/>
      <c r="V92" s="122"/>
    </row>
    <row r="93" spans="1:22" s="1" customFormat="1" ht="12.75">
      <c r="A93" s="122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22"/>
      <c r="S93" s="122"/>
      <c r="T93" s="122"/>
      <c r="U93" s="122"/>
      <c r="V93" s="122"/>
    </row>
    <row r="94" spans="1:22" s="1" customFormat="1" ht="12.75">
      <c r="A94" s="122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22"/>
      <c r="S94" s="122"/>
      <c r="T94" s="122"/>
      <c r="U94" s="122"/>
      <c r="V94" s="122"/>
    </row>
    <row r="95" spans="1:22" s="1" customFormat="1" ht="12.75">
      <c r="A95" s="122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22"/>
      <c r="S95" s="122"/>
      <c r="T95" s="122"/>
      <c r="U95" s="122"/>
      <c r="V95" s="122"/>
    </row>
    <row r="96" spans="1:22" s="1" customFormat="1" ht="12.75">
      <c r="A96" s="122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22"/>
      <c r="S96" s="122"/>
      <c r="T96" s="122"/>
      <c r="U96" s="122"/>
      <c r="V96" s="122"/>
    </row>
    <row r="97" spans="1:22" s="1" customFormat="1" ht="12.75">
      <c r="A97" s="122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22"/>
      <c r="S97" s="122"/>
      <c r="T97" s="122"/>
      <c r="U97" s="122"/>
      <c r="V97" s="122"/>
    </row>
    <row r="98" spans="1:22" s="1" customFormat="1" ht="12.75">
      <c r="A98" s="122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22"/>
      <c r="S98" s="122"/>
      <c r="T98" s="122"/>
      <c r="U98" s="122"/>
      <c r="V98" s="122"/>
    </row>
    <row r="99" spans="1:22" s="1" customFormat="1" ht="12.75">
      <c r="A99" s="122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22"/>
      <c r="S99" s="122"/>
      <c r="T99" s="122"/>
      <c r="U99" s="122"/>
      <c r="V99" s="122"/>
    </row>
    <row r="100" spans="1:22" s="1" customFormat="1" ht="12.75">
      <c r="A100" s="122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22"/>
      <c r="S100" s="122"/>
      <c r="T100" s="122"/>
      <c r="U100" s="122"/>
      <c r="V100" s="122"/>
    </row>
    <row r="101" spans="1:22" s="1" customFormat="1" ht="12.75">
      <c r="A101" s="122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22"/>
      <c r="S101" s="122"/>
      <c r="T101" s="122"/>
      <c r="U101" s="122"/>
      <c r="V101" s="122"/>
    </row>
    <row r="102" spans="1:22" s="1" customFormat="1" ht="12.75">
      <c r="A102" s="122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22"/>
      <c r="S102" s="122"/>
      <c r="T102" s="122"/>
      <c r="U102" s="122"/>
      <c r="V102" s="122"/>
    </row>
    <row r="103" spans="1:22" s="1" customFormat="1" ht="12.75">
      <c r="A103" s="122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22"/>
      <c r="S103" s="122"/>
      <c r="T103" s="122"/>
      <c r="U103" s="122"/>
      <c r="V103" s="122"/>
    </row>
    <row r="104" spans="1:22" s="1" customFormat="1" ht="12.75">
      <c r="A104" s="122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22"/>
      <c r="S104" s="122"/>
      <c r="T104" s="122"/>
      <c r="U104" s="122"/>
      <c r="V104" s="122"/>
    </row>
    <row r="105" spans="1:22" s="1" customFormat="1" ht="12.75">
      <c r="A105" s="122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22"/>
      <c r="S105" s="122"/>
      <c r="T105" s="122"/>
      <c r="U105" s="122"/>
      <c r="V105" s="122"/>
    </row>
    <row r="106" spans="1:22" s="1" customFormat="1" ht="12.75">
      <c r="A106" s="122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22"/>
      <c r="S106" s="122"/>
      <c r="T106" s="122"/>
      <c r="U106" s="122"/>
      <c r="V106" s="122"/>
    </row>
    <row r="107" spans="1:22" s="1" customFormat="1" ht="12.75">
      <c r="A107" s="122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22"/>
      <c r="S107" s="122"/>
      <c r="T107" s="122"/>
      <c r="U107" s="122"/>
      <c r="V107" s="122"/>
    </row>
    <row r="108" spans="1:22" s="1" customFormat="1" ht="12.75">
      <c r="A108" s="122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22"/>
      <c r="S108" s="122"/>
      <c r="T108" s="122"/>
      <c r="U108" s="122"/>
      <c r="V108" s="122"/>
    </row>
    <row r="109" spans="1:22" s="1" customFormat="1" ht="12.75">
      <c r="A109" s="122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22"/>
      <c r="S109" s="122"/>
      <c r="T109" s="122"/>
      <c r="U109" s="122"/>
      <c r="V109" s="122"/>
    </row>
    <row r="110" spans="1:22" s="1" customFormat="1" ht="12.75">
      <c r="A110" s="122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22"/>
      <c r="S110" s="122"/>
      <c r="T110" s="122"/>
      <c r="U110" s="122"/>
      <c r="V110" s="122"/>
    </row>
    <row r="111" spans="1:22" s="1" customFormat="1" ht="12.75">
      <c r="A111" s="122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22"/>
      <c r="S111" s="122"/>
      <c r="T111" s="122"/>
      <c r="U111" s="122"/>
      <c r="V111" s="122"/>
    </row>
    <row r="112" spans="1:22" s="1" customFormat="1" ht="12.75">
      <c r="A112" s="122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22"/>
      <c r="S112" s="122"/>
      <c r="T112" s="122"/>
      <c r="U112" s="122"/>
      <c r="V112" s="122"/>
    </row>
    <row r="113" spans="1:22" s="1" customFormat="1" ht="12.75">
      <c r="A113" s="122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22"/>
      <c r="S113" s="122"/>
      <c r="T113" s="122"/>
      <c r="U113" s="122"/>
      <c r="V113" s="122"/>
    </row>
    <row r="114" spans="1:22" s="1" customFormat="1" ht="12.75">
      <c r="A114" s="122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22"/>
      <c r="S114" s="122"/>
      <c r="T114" s="122"/>
      <c r="U114" s="122"/>
      <c r="V114" s="122"/>
    </row>
    <row r="115" spans="1:22" s="1" customFormat="1" ht="12.75">
      <c r="A115" s="122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22"/>
      <c r="S115" s="122"/>
      <c r="T115" s="122"/>
      <c r="U115" s="122"/>
      <c r="V115" s="122"/>
    </row>
    <row r="116" spans="1:22" s="1" customFormat="1" ht="12.75">
      <c r="A116" s="122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22"/>
      <c r="S116" s="122"/>
      <c r="T116" s="122"/>
      <c r="U116" s="122"/>
      <c r="V116" s="122"/>
    </row>
    <row r="117" spans="1:22" s="1" customFormat="1" ht="12.75">
      <c r="A117" s="122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22"/>
      <c r="S117" s="122"/>
      <c r="T117" s="122"/>
      <c r="U117" s="122"/>
      <c r="V117" s="122"/>
    </row>
    <row r="118" spans="1:22" s="1" customFormat="1" ht="12.75">
      <c r="A118" s="122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22"/>
      <c r="S118" s="122"/>
      <c r="T118" s="122"/>
      <c r="U118" s="122"/>
      <c r="V118" s="122"/>
    </row>
    <row r="119" spans="1:22" s="1" customFormat="1" ht="12.75">
      <c r="A119" s="122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22"/>
      <c r="S119" s="122"/>
      <c r="T119" s="122"/>
      <c r="U119" s="122"/>
      <c r="V119" s="122"/>
    </row>
    <row r="120" spans="1:22" s="1" customFormat="1" ht="12.75">
      <c r="A120" s="122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22"/>
      <c r="S120" s="122"/>
      <c r="T120" s="122"/>
      <c r="U120" s="122"/>
      <c r="V120" s="122"/>
    </row>
    <row r="121" spans="1:22" s="1" customFormat="1" ht="12.75">
      <c r="A121" s="122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22"/>
      <c r="S121" s="122"/>
      <c r="T121" s="122"/>
      <c r="U121" s="122"/>
      <c r="V121" s="122"/>
    </row>
    <row r="122" spans="1:22" s="1" customFormat="1" ht="12.75">
      <c r="A122" s="122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22"/>
      <c r="S122" s="122"/>
      <c r="T122" s="122"/>
      <c r="U122" s="122"/>
      <c r="V122" s="122"/>
    </row>
    <row r="123" spans="1:22" s="1" customFormat="1" ht="12.75">
      <c r="A123" s="122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22"/>
      <c r="S123" s="122"/>
      <c r="T123" s="122"/>
      <c r="U123" s="122"/>
      <c r="V123" s="122"/>
    </row>
    <row r="124" spans="1:22" s="1" customFormat="1" ht="12.75">
      <c r="A124" s="122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22"/>
      <c r="S124" s="122"/>
      <c r="T124" s="122"/>
      <c r="U124" s="122"/>
      <c r="V124" s="122"/>
    </row>
    <row r="125" spans="1:22" s="1" customFormat="1" ht="12.75">
      <c r="A125" s="122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22"/>
      <c r="S125" s="122"/>
      <c r="T125" s="122"/>
      <c r="U125" s="122"/>
      <c r="V125" s="122"/>
    </row>
    <row r="126" spans="1:22" s="1" customFormat="1" ht="12.75">
      <c r="A126" s="122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22"/>
      <c r="S126" s="122"/>
      <c r="T126" s="122"/>
      <c r="U126" s="122"/>
      <c r="V126" s="122"/>
    </row>
    <row r="127" spans="1:22" s="1" customFormat="1" ht="12.75">
      <c r="A127" s="122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22"/>
      <c r="S127" s="122"/>
      <c r="T127" s="122"/>
      <c r="U127" s="122"/>
      <c r="V127" s="122"/>
    </row>
    <row r="128" spans="1:22" s="1" customFormat="1" ht="12.75">
      <c r="A128" s="122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22"/>
      <c r="S128" s="122"/>
      <c r="T128" s="122"/>
      <c r="U128" s="122"/>
      <c r="V128" s="122"/>
    </row>
    <row r="129" spans="1:22" s="1" customFormat="1" ht="12.75">
      <c r="A129" s="122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22"/>
      <c r="S129" s="122"/>
      <c r="T129" s="122"/>
      <c r="U129" s="122"/>
      <c r="V129" s="122"/>
    </row>
    <row r="130" spans="1:22" s="1" customFormat="1" ht="12.75">
      <c r="A130" s="122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22"/>
      <c r="S130" s="122"/>
      <c r="T130" s="122"/>
      <c r="U130" s="122"/>
      <c r="V130" s="122"/>
    </row>
    <row r="131" spans="1:22" s="1" customFormat="1" ht="12.75">
      <c r="A131" s="122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22"/>
      <c r="S131" s="122"/>
      <c r="T131" s="122"/>
      <c r="U131" s="122"/>
      <c r="V131" s="122"/>
    </row>
    <row r="132" spans="1:22" s="1" customFormat="1" ht="12.75">
      <c r="A132" s="122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22"/>
      <c r="S132" s="122"/>
      <c r="T132" s="122"/>
      <c r="U132" s="122"/>
      <c r="V132" s="122"/>
    </row>
    <row r="133" spans="1:22" s="1" customFormat="1" ht="12.75">
      <c r="A133" s="122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22"/>
      <c r="S133" s="122"/>
      <c r="T133" s="122"/>
      <c r="U133" s="122"/>
      <c r="V133" s="122"/>
    </row>
    <row r="134" spans="1:22" s="1" customFormat="1" ht="12.75">
      <c r="A134" s="122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22"/>
      <c r="S134" s="122"/>
      <c r="T134" s="122"/>
      <c r="U134" s="122"/>
      <c r="V134" s="122"/>
    </row>
    <row r="135" spans="1:22" s="1" customFormat="1" ht="12.75">
      <c r="A135" s="122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22"/>
      <c r="S135" s="122"/>
      <c r="T135" s="122"/>
      <c r="U135" s="122"/>
      <c r="V135" s="122"/>
    </row>
    <row r="136" spans="1:22" s="1" customFormat="1" ht="12.75">
      <c r="A136" s="122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22"/>
      <c r="S136" s="122"/>
      <c r="T136" s="122"/>
      <c r="U136" s="122"/>
      <c r="V136" s="122"/>
    </row>
    <row r="137" spans="1:22" s="1" customFormat="1" ht="12.75">
      <c r="A137" s="122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22"/>
      <c r="S137" s="122"/>
      <c r="T137" s="122"/>
      <c r="U137" s="122"/>
      <c r="V137" s="122"/>
    </row>
    <row r="138" spans="1:22" s="1" customFormat="1" ht="12.75">
      <c r="A138" s="122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22"/>
      <c r="S138" s="122"/>
      <c r="T138" s="122"/>
      <c r="U138" s="122"/>
      <c r="V138" s="122"/>
    </row>
    <row r="139" spans="1:22" s="1" customFormat="1" ht="12.75">
      <c r="A139" s="122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22"/>
      <c r="S139" s="122"/>
      <c r="T139" s="122"/>
      <c r="U139" s="122"/>
      <c r="V139" s="122"/>
    </row>
    <row r="140" spans="1:22" s="1" customFormat="1" ht="12.75">
      <c r="A140" s="122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22"/>
      <c r="S140" s="122"/>
      <c r="T140" s="122"/>
      <c r="U140" s="122"/>
      <c r="V140" s="122"/>
    </row>
    <row r="141" spans="1:22" s="1" customFormat="1" ht="12.75">
      <c r="A141" s="122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22"/>
      <c r="S141" s="122"/>
      <c r="T141" s="122"/>
      <c r="U141" s="122"/>
      <c r="V141" s="122"/>
    </row>
    <row r="142" spans="1:22" s="1" customFormat="1" ht="12.75">
      <c r="A142" s="122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22"/>
      <c r="S142" s="122"/>
      <c r="T142" s="122"/>
      <c r="U142" s="122"/>
      <c r="V142" s="122"/>
    </row>
    <row r="143" spans="1:22" s="1" customFormat="1" ht="12.75">
      <c r="A143" s="122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22"/>
      <c r="S143" s="122"/>
      <c r="T143" s="122"/>
      <c r="U143" s="122"/>
      <c r="V143" s="122"/>
    </row>
    <row r="144" spans="1:22" s="1" customFormat="1" ht="12.75">
      <c r="A144" s="122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22"/>
      <c r="S144" s="122"/>
      <c r="T144" s="122"/>
      <c r="U144" s="122"/>
      <c r="V144" s="122"/>
    </row>
    <row r="145" spans="1:22" s="1" customFormat="1" ht="12.75">
      <c r="A145" s="122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22"/>
      <c r="S145" s="122"/>
      <c r="T145" s="122"/>
      <c r="U145" s="122"/>
      <c r="V145" s="122"/>
    </row>
    <row r="146" spans="1:22" s="1" customFormat="1" ht="12.75">
      <c r="A146" s="122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22"/>
      <c r="S146" s="122"/>
      <c r="T146" s="122"/>
      <c r="U146" s="122"/>
      <c r="V146" s="122"/>
    </row>
    <row r="147" spans="1:22" s="1" customFormat="1" ht="12.75">
      <c r="A147" s="122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22"/>
      <c r="S147" s="122"/>
      <c r="T147" s="122"/>
      <c r="U147" s="122"/>
      <c r="V147" s="122"/>
    </row>
    <row r="148" spans="1:22" s="1" customFormat="1" ht="12.75">
      <c r="A148" s="122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22"/>
      <c r="S148" s="122"/>
      <c r="T148" s="122"/>
      <c r="U148" s="122"/>
      <c r="V148" s="122"/>
    </row>
    <row r="149" spans="1:22" s="1" customFormat="1" ht="12.75">
      <c r="A149" s="122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22"/>
      <c r="S149" s="122"/>
      <c r="T149" s="122"/>
      <c r="U149" s="122"/>
      <c r="V149" s="122"/>
    </row>
    <row r="150" spans="1:22" s="1" customFormat="1" ht="12.75">
      <c r="A150" s="122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22"/>
      <c r="S150" s="122"/>
      <c r="T150" s="122"/>
      <c r="U150" s="122"/>
      <c r="V150" s="122"/>
    </row>
    <row r="151" spans="1:22" s="1" customFormat="1" ht="12.75">
      <c r="A151" s="122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22"/>
      <c r="S151" s="122"/>
      <c r="T151" s="122"/>
      <c r="U151" s="122"/>
      <c r="V151" s="122"/>
    </row>
    <row r="152" spans="1:22" s="1" customFormat="1" ht="12.75">
      <c r="A152" s="122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22"/>
      <c r="S152" s="122"/>
      <c r="T152" s="122"/>
      <c r="U152" s="122"/>
      <c r="V152" s="122"/>
    </row>
    <row r="153" spans="1:22" s="1" customFormat="1" ht="12.75">
      <c r="A153" s="122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22"/>
      <c r="S153" s="122"/>
      <c r="T153" s="122"/>
      <c r="U153" s="122"/>
      <c r="V153" s="122"/>
    </row>
    <row r="154" spans="1:22" s="1" customFormat="1" ht="12.75">
      <c r="A154" s="122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22"/>
      <c r="S154" s="122"/>
      <c r="T154" s="122"/>
      <c r="U154" s="122"/>
      <c r="V154" s="122"/>
    </row>
    <row r="155" spans="1:22" s="1" customFormat="1" ht="12.75">
      <c r="A155" s="122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22"/>
      <c r="S155" s="122"/>
      <c r="T155" s="122"/>
      <c r="U155" s="122"/>
      <c r="V155" s="122"/>
    </row>
    <row r="156" spans="1:22" s="1" customFormat="1" ht="12.75">
      <c r="A156" s="122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22"/>
      <c r="S156" s="122"/>
      <c r="T156" s="122"/>
      <c r="U156" s="122"/>
      <c r="V156" s="122"/>
    </row>
    <row r="157" spans="1:22" s="1" customFormat="1" ht="12.75">
      <c r="A157" s="122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22"/>
      <c r="S157" s="122"/>
      <c r="T157" s="122"/>
      <c r="U157" s="122"/>
      <c r="V157" s="122"/>
    </row>
    <row r="158" spans="1:22" s="1" customFormat="1" ht="12.75">
      <c r="A158" s="122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22"/>
      <c r="S158" s="122"/>
      <c r="T158" s="122"/>
      <c r="U158" s="122"/>
      <c r="V158" s="122"/>
    </row>
    <row r="159" spans="1:22" s="1" customFormat="1" ht="12.75">
      <c r="A159" s="122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22"/>
      <c r="S159" s="122"/>
      <c r="T159" s="122"/>
      <c r="U159" s="122"/>
      <c r="V159" s="122"/>
    </row>
    <row r="160" spans="1:22" s="1" customFormat="1" ht="12.75">
      <c r="A160" s="122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22"/>
      <c r="S160" s="122"/>
      <c r="T160" s="122"/>
      <c r="U160" s="122"/>
      <c r="V160" s="122"/>
    </row>
    <row r="161" spans="1:22" s="1" customFormat="1" ht="12.75">
      <c r="A161" s="122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22"/>
      <c r="S161" s="122"/>
      <c r="T161" s="122"/>
      <c r="U161" s="122"/>
      <c r="V161" s="122"/>
    </row>
    <row r="162" spans="1:22" s="1" customFormat="1" ht="12.75">
      <c r="A162" s="122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22"/>
      <c r="S162" s="122"/>
      <c r="T162" s="122"/>
      <c r="U162" s="122"/>
      <c r="V162" s="122"/>
    </row>
    <row r="163" spans="1:22" s="1" customFormat="1" ht="12.75">
      <c r="A163" s="122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22"/>
      <c r="S163" s="122"/>
      <c r="T163" s="122"/>
      <c r="U163" s="122"/>
      <c r="V163" s="122"/>
    </row>
    <row r="164" spans="1:22" s="1" customFormat="1" ht="12.75">
      <c r="A164" s="122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22"/>
      <c r="S164" s="122"/>
      <c r="T164" s="122"/>
      <c r="U164" s="122"/>
      <c r="V164" s="122"/>
    </row>
    <row r="165" spans="1:22" s="1" customFormat="1" ht="12.75">
      <c r="A165" s="122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22"/>
      <c r="S165" s="122"/>
      <c r="T165" s="122"/>
      <c r="U165" s="122"/>
      <c r="V165" s="122"/>
    </row>
    <row r="166" spans="1:22" s="1" customFormat="1" ht="12.75">
      <c r="A166" s="122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22"/>
      <c r="S166" s="122"/>
      <c r="T166" s="122"/>
      <c r="U166" s="122"/>
      <c r="V166" s="122"/>
    </row>
    <row r="167" spans="1:22" s="1" customFormat="1" ht="12.75">
      <c r="A167" s="122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22"/>
      <c r="S167" s="122"/>
      <c r="T167" s="122"/>
      <c r="U167" s="122"/>
      <c r="V167" s="122"/>
    </row>
    <row r="168" spans="1:22" s="1" customFormat="1" ht="12.75">
      <c r="A168" s="122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22"/>
      <c r="S168" s="122"/>
      <c r="T168" s="122"/>
      <c r="U168" s="122"/>
      <c r="V168" s="122"/>
    </row>
    <row r="169" spans="1:22" s="1" customFormat="1" ht="12.75">
      <c r="A169" s="122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22"/>
      <c r="S169" s="122"/>
      <c r="T169" s="122"/>
      <c r="U169" s="122"/>
      <c r="V169" s="122"/>
    </row>
    <row r="170" spans="1:22" s="1" customFormat="1" ht="12.75">
      <c r="A170" s="122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22"/>
      <c r="S170" s="122"/>
      <c r="T170" s="122"/>
      <c r="U170" s="122"/>
      <c r="V170" s="122"/>
    </row>
    <row r="171" spans="1:22" s="1" customFormat="1" ht="12.75">
      <c r="A171" s="122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22"/>
      <c r="S171" s="122"/>
      <c r="T171" s="122"/>
      <c r="U171" s="122"/>
      <c r="V171" s="122"/>
    </row>
    <row r="172" spans="1:22" s="1" customFormat="1" ht="12.75">
      <c r="A172" s="122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22"/>
      <c r="S172" s="122"/>
      <c r="T172" s="122"/>
      <c r="U172" s="122"/>
      <c r="V172" s="122"/>
    </row>
    <row r="173" spans="1:22" s="1" customFormat="1" ht="12.75">
      <c r="A173" s="122"/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22"/>
      <c r="S173" s="122"/>
      <c r="T173" s="122"/>
      <c r="U173" s="122"/>
      <c r="V173" s="122"/>
    </row>
    <row r="174" spans="1:22" s="1" customFormat="1" ht="12.75">
      <c r="A174" s="122"/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22"/>
      <c r="S174" s="122"/>
      <c r="T174" s="122"/>
      <c r="U174" s="122"/>
      <c r="V174" s="122"/>
    </row>
    <row r="175" spans="1:22" s="1" customFormat="1" ht="12.75">
      <c r="A175" s="122"/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22"/>
      <c r="S175" s="122"/>
      <c r="T175" s="122"/>
      <c r="U175" s="122"/>
      <c r="V175" s="122"/>
    </row>
    <row r="176" spans="1:22" s="1" customFormat="1" ht="12.75">
      <c r="A176" s="122"/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22"/>
      <c r="S176" s="122"/>
      <c r="T176" s="122"/>
      <c r="U176" s="122"/>
      <c r="V176" s="122"/>
    </row>
    <row r="177" spans="1:22" s="1" customFormat="1" ht="12.75">
      <c r="A177" s="122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22"/>
      <c r="S177" s="122"/>
      <c r="T177" s="122"/>
      <c r="U177" s="122"/>
      <c r="V177" s="122"/>
    </row>
    <row r="178" spans="1:22" s="1" customFormat="1" ht="12.75">
      <c r="A178" s="122"/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22"/>
      <c r="S178" s="122"/>
      <c r="T178" s="122"/>
      <c r="U178" s="122"/>
      <c r="V178" s="122"/>
    </row>
    <row r="179" spans="1:22" s="1" customFormat="1" ht="12.75">
      <c r="A179" s="122"/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22"/>
      <c r="S179" s="122"/>
      <c r="T179" s="122"/>
      <c r="U179" s="122"/>
      <c r="V179" s="122"/>
    </row>
    <row r="180" spans="1:22" s="1" customFormat="1" ht="12.75">
      <c r="A180" s="122"/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22"/>
      <c r="S180" s="122"/>
      <c r="T180" s="122"/>
      <c r="U180" s="122"/>
      <c r="V180" s="122"/>
    </row>
    <row r="181" spans="1:22" s="1" customFormat="1" ht="12.75">
      <c r="A181" s="122"/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22"/>
      <c r="S181" s="122"/>
      <c r="T181" s="122"/>
      <c r="U181" s="122"/>
      <c r="V181" s="122"/>
    </row>
    <row r="182" spans="1:22" s="1" customFormat="1" ht="12.75">
      <c r="A182" s="122"/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22"/>
      <c r="S182" s="122"/>
      <c r="T182" s="122"/>
      <c r="U182" s="122"/>
      <c r="V182" s="122"/>
    </row>
    <row r="183" spans="1:22" s="1" customFormat="1" ht="12.75">
      <c r="A183" s="122"/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22"/>
      <c r="S183" s="122"/>
      <c r="T183" s="122"/>
      <c r="U183" s="122"/>
      <c r="V183" s="122"/>
    </row>
    <row r="184" spans="1:22" s="1" customFormat="1" ht="12.75">
      <c r="A184" s="122"/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22"/>
      <c r="S184" s="122"/>
      <c r="T184" s="122"/>
      <c r="U184" s="122"/>
      <c r="V184" s="122"/>
    </row>
    <row r="185" spans="1:22" s="1" customFormat="1" ht="12.75">
      <c r="A185" s="122"/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22"/>
      <c r="S185" s="122"/>
      <c r="T185" s="122"/>
      <c r="U185" s="122"/>
      <c r="V185" s="122"/>
    </row>
    <row r="186" spans="1:22" s="1" customFormat="1" ht="12.75">
      <c r="A186" s="122"/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22"/>
      <c r="S186" s="122"/>
      <c r="T186" s="122"/>
      <c r="U186" s="122"/>
      <c r="V186" s="122"/>
    </row>
    <row r="187" spans="1:22" s="1" customFormat="1" ht="12.75">
      <c r="A187" s="122"/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22"/>
      <c r="S187" s="122"/>
      <c r="T187" s="122"/>
      <c r="U187" s="122"/>
      <c r="V187" s="122"/>
    </row>
    <row r="188" spans="1:22" s="1" customFormat="1" ht="12.75">
      <c r="A188" s="122"/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22"/>
      <c r="S188" s="122"/>
      <c r="T188" s="122"/>
      <c r="U188" s="122"/>
      <c r="V188" s="122"/>
    </row>
    <row r="189" spans="1:22" s="1" customFormat="1" ht="12.75">
      <c r="A189" s="122"/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22"/>
      <c r="S189" s="122"/>
      <c r="T189" s="122"/>
      <c r="U189" s="122"/>
      <c r="V189" s="122"/>
    </row>
    <row r="190" spans="1:22" s="1" customFormat="1" ht="12.75">
      <c r="A190" s="122"/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22"/>
      <c r="S190" s="122"/>
      <c r="T190" s="122"/>
      <c r="U190" s="122"/>
      <c r="V190" s="122"/>
    </row>
    <row r="191" spans="1:22" s="1" customFormat="1" ht="12.75">
      <c r="A191" s="122"/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22"/>
      <c r="S191" s="122"/>
      <c r="T191" s="122"/>
      <c r="U191" s="122"/>
      <c r="V191" s="122"/>
    </row>
    <row r="192" spans="1:22" s="1" customFormat="1" ht="12.75">
      <c r="A192" s="122"/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22"/>
      <c r="S192" s="122"/>
      <c r="T192" s="122"/>
      <c r="U192" s="122"/>
      <c r="V192" s="122"/>
    </row>
    <row r="193" spans="1:22" s="1" customFormat="1" ht="12.75">
      <c r="A193" s="122"/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22"/>
      <c r="S193" s="122"/>
      <c r="T193" s="122"/>
      <c r="U193" s="122"/>
      <c r="V193" s="122"/>
    </row>
    <row r="194" spans="1:22" s="1" customFormat="1" ht="12.75">
      <c r="A194" s="122"/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22"/>
      <c r="S194" s="122"/>
      <c r="T194" s="122"/>
      <c r="U194" s="122"/>
      <c r="V194" s="122"/>
    </row>
    <row r="195" spans="1:22" s="1" customFormat="1" ht="12.75">
      <c r="A195" s="122"/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22"/>
      <c r="S195" s="122"/>
      <c r="T195" s="122"/>
      <c r="U195" s="122"/>
      <c r="V195" s="122"/>
    </row>
    <row r="196" spans="1:22" s="1" customFormat="1" ht="12.75">
      <c r="A196" s="122"/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22"/>
      <c r="S196" s="122"/>
      <c r="T196" s="122"/>
      <c r="U196" s="122"/>
      <c r="V196" s="122"/>
    </row>
    <row r="197" spans="1:22" s="1" customFormat="1" ht="12.75">
      <c r="A197" s="122"/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22"/>
      <c r="S197" s="122"/>
      <c r="T197" s="122"/>
      <c r="U197" s="122"/>
      <c r="V197" s="122"/>
    </row>
    <row r="198" spans="1:22" s="1" customFormat="1" ht="12.75">
      <c r="A198" s="122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22"/>
      <c r="S198" s="122"/>
      <c r="T198" s="122"/>
      <c r="U198" s="122"/>
      <c r="V198" s="122"/>
    </row>
    <row r="199" spans="1:22" s="1" customFormat="1" ht="12.75">
      <c r="A199" s="122"/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22"/>
      <c r="S199" s="122"/>
      <c r="T199" s="122"/>
      <c r="U199" s="122"/>
      <c r="V199" s="122"/>
    </row>
    <row r="200" spans="1:22" s="1" customFormat="1" ht="12.75">
      <c r="A200" s="122"/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22"/>
      <c r="S200" s="122"/>
      <c r="T200" s="122"/>
      <c r="U200" s="122"/>
      <c r="V200" s="122"/>
    </row>
    <row r="201" spans="1:22" s="1" customFormat="1" ht="12.75">
      <c r="A201" s="122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22"/>
      <c r="S201" s="122"/>
      <c r="T201" s="122"/>
      <c r="U201" s="122"/>
      <c r="V201" s="122"/>
    </row>
    <row r="202" spans="1:22" s="1" customFormat="1" ht="12.75">
      <c r="A202" s="122"/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22"/>
      <c r="S202" s="122"/>
      <c r="T202" s="122"/>
      <c r="U202" s="122"/>
      <c r="V202" s="122"/>
    </row>
    <row r="203" spans="1:22" s="1" customFormat="1" ht="12.75">
      <c r="A203" s="122"/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22"/>
      <c r="S203" s="122"/>
      <c r="T203" s="122"/>
      <c r="U203" s="122"/>
      <c r="V203" s="122"/>
    </row>
    <row r="204" spans="1:22" s="1" customFormat="1" ht="12.75">
      <c r="A204" s="122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22"/>
      <c r="S204" s="122"/>
      <c r="T204" s="122"/>
      <c r="U204" s="122"/>
      <c r="V204" s="122"/>
    </row>
    <row r="205" spans="1:22" s="1" customFormat="1" ht="12.75">
      <c r="A205" s="122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22"/>
      <c r="S205" s="122"/>
      <c r="T205" s="122"/>
      <c r="U205" s="122"/>
      <c r="V205" s="122"/>
    </row>
    <row r="206" spans="1:22" s="1" customFormat="1" ht="12.75">
      <c r="A206" s="122"/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22"/>
      <c r="S206" s="122"/>
      <c r="T206" s="122"/>
      <c r="U206" s="122"/>
      <c r="V206" s="122"/>
    </row>
    <row r="207" spans="1:22" s="1" customFormat="1" ht="12.75">
      <c r="A207" s="122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22"/>
      <c r="S207" s="122"/>
      <c r="T207" s="122"/>
      <c r="U207" s="122"/>
      <c r="V207" s="122"/>
    </row>
    <row r="208" spans="1:22" s="1" customFormat="1" ht="12.75">
      <c r="A208" s="122"/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22"/>
      <c r="S208" s="122"/>
      <c r="T208" s="122"/>
      <c r="U208" s="122"/>
      <c r="V208" s="122"/>
    </row>
    <row r="209" spans="1:22" s="1" customFormat="1" ht="12.75">
      <c r="A209" s="122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22"/>
      <c r="S209" s="122"/>
      <c r="T209" s="122"/>
      <c r="U209" s="122"/>
      <c r="V209" s="122"/>
    </row>
    <row r="210" spans="1:22" s="1" customFormat="1" ht="12.75">
      <c r="A210" s="122"/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22"/>
      <c r="S210" s="122"/>
      <c r="T210" s="122"/>
      <c r="U210" s="122"/>
      <c r="V210" s="122"/>
    </row>
    <row r="211" spans="1:22" s="1" customFormat="1" ht="12.75">
      <c r="A211" s="122"/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22"/>
      <c r="S211" s="122"/>
      <c r="T211" s="122"/>
      <c r="U211" s="122"/>
      <c r="V211" s="122"/>
    </row>
    <row r="212" spans="1:22" s="1" customFormat="1" ht="12.75">
      <c r="A212" s="122"/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22"/>
      <c r="S212" s="122"/>
      <c r="T212" s="122"/>
      <c r="U212" s="122"/>
      <c r="V212" s="122"/>
    </row>
    <row r="213" spans="1:22" s="1" customFormat="1" ht="12.75">
      <c r="A213" s="122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22"/>
      <c r="S213" s="122"/>
      <c r="T213" s="122"/>
      <c r="U213" s="122"/>
      <c r="V213" s="122"/>
    </row>
    <row r="214" spans="1:22" s="1" customFormat="1" ht="12.75">
      <c r="A214" s="122"/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22"/>
      <c r="S214" s="122"/>
      <c r="T214" s="122"/>
      <c r="U214" s="122"/>
      <c r="V214" s="122"/>
    </row>
    <row r="215" spans="1:22" s="1" customFormat="1" ht="12.75">
      <c r="A215" s="122"/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22"/>
      <c r="S215" s="122"/>
      <c r="T215" s="122"/>
      <c r="U215" s="122"/>
      <c r="V215" s="122"/>
    </row>
    <row r="216" spans="1:22" s="1" customFormat="1" ht="12.75">
      <c r="A216" s="122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22"/>
      <c r="S216" s="122"/>
      <c r="T216" s="122"/>
      <c r="U216" s="122"/>
      <c r="V216" s="122"/>
    </row>
    <row r="217" spans="1:22" s="1" customFormat="1" ht="12.75">
      <c r="A217" s="122"/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22"/>
      <c r="S217" s="122"/>
      <c r="T217" s="122"/>
      <c r="U217" s="122"/>
      <c r="V217" s="122"/>
    </row>
    <row r="218" spans="1:22" s="1" customFormat="1" ht="12.75">
      <c r="A218" s="122"/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22"/>
      <c r="S218" s="122"/>
      <c r="T218" s="122"/>
      <c r="U218" s="122"/>
      <c r="V218" s="122"/>
    </row>
    <row r="219" spans="1:22" s="1" customFormat="1" ht="12.75">
      <c r="A219" s="122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22"/>
      <c r="S219" s="122"/>
      <c r="T219" s="122"/>
      <c r="U219" s="122"/>
      <c r="V219" s="122"/>
    </row>
    <row r="220" spans="1:22" s="1" customFormat="1" ht="12.75">
      <c r="A220" s="122"/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22"/>
      <c r="S220" s="122"/>
      <c r="T220" s="122"/>
      <c r="U220" s="122"/>
      <c r="V220" s="122"/>
    </row>
    <row r="221" spans="1:22" s="1" customFormat="1" ht="12.75">
      <c r="A221" s="122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22"/>
      <c r="S221" s="122"/>
      <c r="T221" s="122"/>
      <c r="U221" s="122"/>
      <c r="V221" s="122"/>
    </row>
    <row r="222" spans="1:22" s="1" customFormat="1" ht="12.75">
      <c r="A222" s="122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22"/>
      <c r="S222" s="122"/>
      <c r="T222" s="122"/>
      <c r="U222" s="122"/>
      <c r="V222" s="122"/>
    </row>
    <row r="223" spans="1:22" s="1" customFormat="1" ht="12.75">
      <c r="A223" s="122"/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22"/>
      <c r="S223" s="122"/>
      <c r="T223" s="122"/>
      <c r="U223" s="122"/>
      <c r="V223" s="122"/>
    </row>
    <row r="224" spans="1:22" s="1" customFormat="1" ht="12.75">
      <c r="A224" s="122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22"/>
      <c r="S224" s="122"/>
      <c r="T224" s="122"/>
      <c r="U224" s="122"/>
      <c r="V224" s="122"/>
    </row>
    <row r="225" spans="1:22" s="1" customFormat="1" ht="12.75">
      <c r="A225" s="122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22"/>
      <c r="S225" s="122"/>
      <c r="T225" s="122"/>
      <c r="U225" s="122"/>
      <c r="V225" s="122"/>
    </row>
    <row r="226" spans="1:22" s="1" customFormat="1" ht="12.75">
      <c r="A226" s="122"/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22"/>
      <c r="S226" s="122"/>
      <c r="T226" s="122"/>
      <c r="U226" s="122"/>
      <c r="V226" s="122"/>
    </row>
    <row r="227" spans="1:22" s="1" customFormat="1" ht="12.75">
      <c r="A227" s="122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22"/>
      <c r="S227" s="122"/>
      <c r="T227" s="122"/>
      <c r="U227" s="122"/>
      <c r="V227" s="122"/>
    </row>
    <row r="228" spans="1:22" s="1" customFormat="1" ht="12.75">
      <c r="A228" s="122"/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22"/>
      <c r="S228" s="122"/>
      <c r="T228" s="122"/>
      <c r="U228" s="122"/>
      <c r="V228" s="122"/>
    </row>
    <row r="229" spans="1:22" s="1" customFormat="1" ht="12.75">
      <c r="A229" s="122"/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22"/>
      <c r="S229" s="122"/>
      <c r="T229" s="122"/>
      <c r="U229" s="122"/>
      <c r="V229" s="122"/>
    </row>
    <row r="230" spans="1:22" s="1" customFormat="1" ht="12.75">
      <c r="A230" s="122"/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22"/>
      <c r="S230" s="122"/>
      <c r="T230" s="122"/>
      <c r="U230" s="122"/>
      <c r="V230" s="122"/>
    </row>
    <row r="231" spans="1:22" s="1" customFormat="1" ht="12.75">
      <c r="A231" s="122"/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22"/>
      <c r="S231" s="122"/>
      <c r="T231" s="122"/>
      <c r="U231" s="122"/>
      <c r="V231" s="122"/>
    </row>
    <row r="232" spans="1:22" s="1" customFormat="1" ht="12.75">
      <c r="A232" s="122"/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22"/>
      <c r="S232" s="122"/>
      <c r="T232" s="122"/>
      <c r="U232" s="122"/>
      <c r="V232" s="122"/>
    </row>
    <row r="233" spans="1:22" s="1" customFormat="1" ht="12.75">
      <c r="A233" s="122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22"/>
      <c r="S233" s="122"/>
      <c r="T233" s="122"/>
      <c r="U233" s="122"/>
      <c r="V233" s="122"/>
    </row>
    <row r="234" spans="1:22" s="1" customFormat="1" ht="12.75">
      <c r="A234" s="122"/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22"/>
      <c r="S234" s="122"/>
      <c r="T234" s="122"/>
      <c r="U234" s="122"/>
      <c r="V234" s="122"/>
    </row>
    <row r="235" spans="1:22" s="1" customFormat="1" ht="12.75">
      <c r="A235" s="122"/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22"/>
      <c r="S235" s="122"/>
      <c r="T235" s="122"/>
      <c r="U235" s="122"/>
      <c r="V235" s="122"/>
    </row>
    <row r="236" spans="1:22" s="1" customFormat="1" ht="12.75">
      <c r="A236" s="122"/>
      <c r="B236" s="191"/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22"/>
      <c r="S236" s="122"/>
      <c r="T236" s="122"/>
      <c r="U236" s="122"/>
      <c r="V236" s="122"/>
    </row>
    <row r="237" spans="1:22" s="1" customFormat="1" ht="12.75">
      <c r="A237" s="122"/>
      <c r="B237" s="191"/>
      <c r="C237" s="191"/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22"/>
      <c r="S237" s="122"/>
      <c r="T237" s="122"/>
      <c r="U237" s="122"/>
      <c r="V237" s="122"/>
    </row>
    <row r="238" spans="1:22" s="1" customFormat="1" ht="12.75">
      <c r="A238" s="122"/>
      <c r="B238" s="191"/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22"/>
      <c r="S238" s="122"/>
      <c r="T238" s="122"/>
      <c r="U238" s="122"/>
      <c r="V238" s="122"/>
    </row>
    <row r="239" spans="1:22" s="1" customFormat="1" ht="12.75">
      <c r="A239" s="122"/>
      <c r="B239" s="191"/>
      <c r="C239" s="191"/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22"/>
      <c r="S239" s="122"/>
      <c r="T239" s="122"/>
      <c r="U239" s="122"/>
      <c r="V239" s="122"/>
    </row>
    <row r="240" spans="1:22" s="1" customFormat="1" ht="12.75">
      <c r="A240" s="122"/>
      <c r="B240" s="191"/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22"/>
      <c r="S240" s="122"/>
      <c r="T240" s="122"/>
      <c r="U240" s="122"/>
      <c r="V240" s="122"/>
    </row>
    <row r="241" spans="1:22" s="1" customFormat="1" ht="12.75">
      <c r="A241" s="122"/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22"/>
      <c r="S241" s="122"/>
      <c r="T241" s="122"/>
      <c r="U241" s="122"/>
      <c r="V241" s="122"/>
    </row>
    <row r="242" spans="1:22" s="1" customFormat="1" ht="12.75">
      <c r="A242" s="122"/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22"/>
      <c r="S242" s="122"/>
      <c r="T242" s="122"/>
      <c r="U242" s="122"/>
      <c r="V242" s="122"/>
    </row>
    <row r="243" spans="1:22" s="1" customFormat="1" ht="12.75">
      <c r="A243" s="122"/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22"/>
      <c r="S243" s="122"/>
      <c r="T243" s="122"/>
      <c r="U243" s="122"/>
      <c r="V243" s="122"/>
    </row>
    <row r="244" spans="1:22" s="1" customFormat="1" ht="12.75">
      <c r="A244" s="122"/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22"/>
      <c r="S244" s="122"/>
      <c r="T244" s="122"/>
      <c r="U244" s="122"/>
      <c r="V244" s="122"/>
    </row>
    <row r="245" spans="1:22" s="1" customFormat="1" ht="12.75">
      <c r="A245" s="122"/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22"/>
      <c r="S245" s="122"/>
      <c r="T245" s="122"/>
      <c r="U245" s="122"/>
      <c r="V245" s="122"/>
    </row>
    <row r="246" spans="1:22" s="1" customFormat="1" ht="12.75">
      <c r="A246" s="122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22"/>
      <c r="S246" s="122"/>
      <c r="T246" s="122"/>
      <c r="U246" s="122"/>
      <c r="V246" s="122"/>
    </row>
    <row r="247" spans="1:22" s="1" customFormat="1" ht="12.75">
      <c r="A247" s="122"/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22"/>
      <c r="S247" s="122"/>
      <c r="T247" s="122"/>
      <c r="U247" s="122"/>
      <c r="V247" s="122"/>
    </row>
    <row r="248" spans="1:22" s="1" customFormat="1" ht="12.75">
      <c r="A248" s="122"/>
      <c r="B248" s="191"/>
      <c r="C248" s="191"/>
      <c r="D248" s="191"/>
      <c r="E248" s="191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22"/>
      <c r="S248" s="122"/>
      <c r="T248" s="122"/>
      <c r="U248" s="122"/>
      <c r="V248" s="122"/>
    </row>
    <row r="249" spans="1:22" s="1" customFormat="1" ht="12.75">
      <c r="A249" s="122"/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22"/>
      <c r="S249" s="122"/>
      <c r="T249" s="122"/>
      <c r="U249" s="122"/>
      <c r="V249" s="122"/>
    </row>
    <row r="250" spans="1:22" s="1" customFormat="1" ht="12.75">
      <c r="A250" s="122"/>
      <c r="B250" s="191"/>
      <c r="C250" s="191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22"/>
      <c r="S250" s="122"/>
      <c r="T250" s="122"/>
      <c r="U250" s="122"/>
      <c r="V250" s="122"/>
    </row>
    <row r="251" spans="1:22" s="1" customFormat="1" ht="12.75">
      <c r="A251" s="122"/>
      <c r="B251" s="191"/>
      <c r="C251" s="191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22"/>
      <c r="S251" s="122"/>
      <c r="T251" s="122"/>
      <c r="U251" s="122"/>
      <c r="V251" s="122"/>
    </row>
    <row r="252" spans="1:22" s="1" customFormat="1" ht="12.75">
      <c r="A252" s="122"/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22"/>
      <c r="S252" s="122"/>
      <c r="T252" s="122"/>
      <c r="U252" s="122"/>
      <c r="V252" s="122"/>
    </row>
    <row r="253" spans="1:22" s="1" customFormat="1" ht="12.75">
      <c r="A253" s="122"/>
      <c r="B253" s="191"/>
      <c r="C253" s="191"/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22"/>
      <c r="S253" s="122"/>
      <c r="T253" s="122"/>
      <c r="U253" s="122"/>
      <c r="V253" s="122"/>
    </row>
    <row r="254" spans="1:22" s="1" customFormat="1" ht="12.75">
      <c r="A254" s="122"/>
      <c r="B254" s="191"/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22"/>
      <c r="S254" s="122"/>
      <c r="T254" s="122"/>
      <c r="U254" s="122"/>
      <c r="V254" s="122"/>
    </row>
    <row r="255" spans="1:22" s="1" customFormat="1" ht="12.75">
      <c r="A255" s="122"/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  <c r="R255" s="122"/>
      <c r="S255" s="122"/>
      <c r="T255" s="122"/>
      <c r="U255" s="122"/>
      <c r="V255" s="122"/>
    </row>
    <row r="256" spans="1:22" s="1" customFormat="1" ht="12.75">
      <c r="A256" s="122"/>
      <c r="B256" s="191"/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22"/>
      <c r="S256" s="122"/>
      <c r="T256" s="122"/>
      <c r="U256" s="122"/>
      <c r="V256" s="122"/>
    </row>
    <row r="257" spans="1:22" s="1" customFormat="1" ht="12.75">
      <c r="A257" s="122"/>
      <c r="B257" s="191"/>
      <c r="C257" s="191"/>
      <c r="D257" s="191"/>
      <c r="E257" s="191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22"/>
      <c r="S257" s="122"/>
      <c r="T257" s="122"/>
      <c r="U257" s="122"/>
      <c r="V257" s="122"/>
    </row>
    <row r="258" spans="1:22" s="1" customFormat="1" ht="12.75">
      <c r="A258" s="122"/>
      <c r="B258" s="191"/>
      <c r="C258" s="191"/>
      <c r="D258" s="191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22"/>
      <c r="S258" s="122"/>
      <c r="T258" s="122"/>
      <c r="U258" s="122"/>
      <c r="V258" s="122"/>
    </row>
    <row r="259" spans="1:22" s="1" customFormat="1" ht="12.75">
      <c r="A259" s="122"/>
      <c r="B259" s="191"/>
      <c r="C259" s="191"/>
      <c r="D259" s="191"/>
      <c r="E259" s="191"/>
      <c r="F259" s="191"/>
      <c r="G259" s="191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22"/>
      <c r="S259" s="122"/>
      <c r="T259" s="122"/>
      <c r="U259" s="122"/>
      <c r="V259" s="122"/>
    </row>
    <row r="260" spans="1:22" s="1" customFormat="1" ht="12.75">
      <c r="A260" s="122"/>
      <c r="B260" s="191"/>
      <c r="C260" s="191"/>
      <c r="D260" s="191"/>
      <c r="E260" s="191"/>
      <c r="F260" s="191"/>
      <c r="G260" s="191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22"/>
      <c r="S260" s="122"/>
      <c r="T260" s="122"/>
      <c r="U260" s="122"/>
      <c r="V260" s="122"/>
    </row>
    <row r="261" spans="1:22" s="1" customFormat="1" ht="12.75">
      <c r="A261" s="122"/>
      <c r="B261" s="191"/>
      <c r="C261" s="191"/>
      <c r="D261" s="191"/>
      <c r="E261" s="191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22"/>
      <c r="S261" s="122"/>
      <c r="T261" s="122"/>
      <c r="U261" s="122"/>
      <c r="V261" s="122"/>
    </row>
    <row r="262" spans="1:22" s="1" customFormat="1" ht="12.75">
      <c r="A262" s="122"/>
      <c r="B262" s="191"/>
      <c r="C262" s="191"/>
      <c r="D262" s="191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22"/>
      <c r="S262" s="122"/>
      <c r="T262" s="122"/>
      <c r="U262" s="122"/>
      <c r="V262" s="122"/>
    </row>
    <row r="263" spans="1:22" s="1" customFormat="1" ht="12.75">
      <c r="A263" s="122"/>
      <c r="B263" s="191"/>
      <c r="C263" s="191"/>
      <c r="D263" s="191"/>
      <c r="E263" s="191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22"/>
      <c r="S263" s="122"/>
      <c r="T263" s="122"/>
      <c r="U263" s="122"/>
      <c r="V263" s="122"/>
    </row>
    <row r="264" spans="1:22" s="1" customFormat="1" ht="12.75">
      <c r="A264" s="122"/>
      <c r="B264" s="191"/>
      <c r="C264" s="191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22"/>
      <c r="S264" s="122"/>
      <c r="T264" s="122"/>
      <c r="U264" s="122"/>
      <c r="V264" s="122"/>
    </row>
    <row r="265" spans="1:22" s="1" customFormat="1" ht="12.75">
      <c r="A265" s="122"/>
      <c r="B265" s="191"/>
      <c r="C265" s="191"/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22"/>
      <c r="S265" s="122"/>
      <c r="T265" s="122"/>
      <c r="U265" s="122"/>
      <c r="V265" s="122"/>
    </row>
    <row r="266" spans="1:22" s="1" customFormat="1" ht="12.75">
      <c r="A266" s="122"/>
      <c r="B266" s="191"/>
      <c r="C266" s="191"/>
      <c r="D266" s="191"/>
      <c r="E266" s="191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22"/>
      <c r="S266" s="122"/>
      <c r="T266" s="122"/>
      <c r="U266" s="122"/>
      <c r="V266" s="122"/>
    </row>
    <row r="267" spans="1:22" s="1" customFormat="1" ht="12.75">
      <c r="A267" s="122"/>
      <c r="B267" s="191"/>
      <c r="C267" s="191"/>
      <c r="D267" s="191"/>
      <c r="E267" s="191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22"/>
      <c r="S267" s="122"/>
      <c r="T267" s="122"/>
      <c r="U267" s="122"/>
      <c r="V267" s="122"/>
    </row>
    <row r="268" spans="1:22" s="1" customFormat="1" ht="12.75">
      <c r="A268" s="122"/>
      <c r="B268" s="191"/>
      <c r="C268" s="191"/>
      <c r="D268" s="191"/>
      <c r="E268" s="191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22"/>
      <c r="S268" s="122"/>
      <c r="T268" s="122"/>
      <c r="U268" s="122"/>
      <c r="V268" s="122"/>
    </row>
    <row r="269" spans="1:22" s="1" customFormat="1" ht="12.75">
      <c r="A269" s="122"/>
      <c r="B269" s="191"/>
      <c r="C269" s="191"/>
      <c r="D269" s="191"/>
      <c r="E269" s="191"/>
      <c r="F269" s="191"/>
      <c r="G269" s="191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22"/>
      <c r="S269" s="122"/>
      <c r="T269" s="122"/>
      <c r="U269" s="122"/>
      <c r="V269" s="122"/>
    </row>
    <row r="270" spans="1:22" s="1" customFormat="1" ht="12.75">
      <c r="A270" s="122"/>
      <c r="B270" s="191"/>
      <c r="C270" s="191"/>
      <c r="D270" s="191"/>
      <c r="E270" s="191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22"/>
      <c r="S270" s="122"/>
      <c r="T270" s="122"/>
      <c r="U270" s="122"/>
      <c r="V270" s="122"/>
    </row>
    <row r="271" spans="1:22" s="1" customFormat="1" ht="12.75">
      <c r="A271" s="122"/>
      <c r="B271" s="191"/>
      <c r="C271" s="191"/>
      <c r="D271" s="191"/>
      <c r="E271" s="191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22"/>
      <c r="S271" s="122"/>
      <c r="T271" s="122"/>
      <c r="U271" s="122"/>
      <c r="V271" s="122"/>
    </row>
    <row r="272" spans="1:22" s="1" customFormat="1" ht="12.75">
      <c r="A272" s="122"/>
      <c r="B272" s="191"/>
      <c r="C272" s="191"/>
      <c r="D272" s="191"/>
      <c r="E272" s="191"/>
      <c r="F272" s="191"/>
      <c r="G272" s="191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22"/>
      <c r="S272" s="122"/>
      <c r="T272" s="122"/>
      <c r="U272" s="122"/>
      <c r="V272" s="122"/>
    </row>
    <row r="273" spans="1:22" s="1" customFormat="1" ht="12.75">
      <c r="A273" s="122"/>
      <c r="B273" s="191"/>
      <c r="C273" s="191"/>
      <c r="D273" s="191"/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22"/>
      <c r="S273" s="122"/>
      <c r="T273" s="122"/>
      <c r="U273" s="122"/>
      <c r="V273" s="122"/>
    </row>
    <row r="274" spans="1:22" s="1" customFormat="1" ht="12.75">
      <c r="A274" s="122"/>
      <c r="B274" s="191"/>
      <c r="C274" s="191"/>
      <c r="D274" s="191"/>
      <c r="E274" s="191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22"/>
      <c r="S274" s="122"/>
      <c r="T274" s="122"/>
      <c r="U274" s="122"/>
      <c r="V274" s="122"/>
    </row>
    <row r="275" spans="1:22" s="1" customFormat="1" ht="12.75">
      <c r="A275" s="122"/>
      <c r="B275" s="191"/>
      <c r="C275" s="191"/>
      <c r="D275" s="191"/>
      <c r="E275" s="191"/>
      <c r="F275" s="191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22"/>
      <c r="S275" s="122"/>
      <c r="T275" s="122"/>
      <c r="U275" s="122"/>
      <c r="V275" s="122"/>
    </row>
    <row r="276" spans="1:22" s="1" customFormat="1" ht="12.75">
      <c r="A276" s="122"/>
      <c r="B276" s="191"/>
      <c r="C276" s="191"/>
      <c r="D276" s="191"/>
      <c r="E276" s="191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22"/>
      <c r="S276" s="122"/>
      <c r="T276" s="122"/>
      <c r="U276" s="122"/>
      <c r="V276" s="122"/>
    </row>
    <row r="277" spans="1:22" s="1" customFormat="1" ht="12.75">
      <c r="A277" s="122"/>
      <c r="B277" s="191"/>
      <c r="C277" s="191"/>
      <c r="D277" s="191"/>
      <c r="E277" s="191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22"/>
      <c r="S277" s="122"/>
      <c r="T277" s="122"/>
      <c r="U277" s="122"/>
      <c r="V277" s="122"/>
    </row>
    <row r="278" spans="1:22" s="1" customFormat="1" ht="12.75">
      <c r="A278" s="122"/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22"/>
      <c r="S278" s="122"/>
      <c r="T278" s="122"/>
      <c r="U278" s="122"/>
      <c r="V278" s="122"/>
    </row>
    <row r="279" spans="1:22" s="1" customFormat="1" ht="12.75">
      <c r="A279" s="122"/>
      <c r="B279" s="191"/>
      <c r="C279" s="191"/>
      <c r="D279" s="191"/>
      <c r="E279" s="191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22"/>
      <c r="S279" s="122"/>
      <c r="T279" s="122"/>
      <c r="U279" s="122"/>
      <c r="V279" s="122"/>
    </row>
    <row r="280" spans="1:22" s="1" customFormat="1" ht="12.75">
      <c r="A280" s="122"/>
      <c r="B280" s="191"/>
      <c r="C280" s="191"/>
      <c r="D280" s="191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22"/>
      <c r="S280" s="122"/>
      <c r="T280" s="122"/>
      <c r="U280" s="122"/>
      <c r="V280" s="122"/>
    </row>
    <row r="281" spans="1:22" s="1" customFormat="1" ht="12.75">
      <c r="A281" s="122"/>
      <c r="B281" s="191"/>
      <c r="C281" s="191"/>
      <c r="D281" s="191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22"/>
      <c r="S281" s="122"/>
      <c r="T281" s="122"/>
      <c r="U281" s="122"/>
      <c r="V281" s="122"/>
    </row>
    <row r="282" spans="1:22" s="1" customFormat="1" ht="12.75">
      <c r="A282" s="122"/>
      <c r="B282" s="191"/>
      <c r="C282" s="191"/>
      <c r="D282" s="191"/>
      <c r="E282" s="191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22"/>
      <c r="S282" s="122"/>
      <c r="T282" s="122"/>
      <c r="U282" s="122"/>
      <c r="V282" s="122"/>
    </row>
    <row r="283" spans="1:22" s="1" customFormat="1" ht="12.75">
      <c r="A283" s="122"/>
      <c r="B283" s="191"/>
      <c r="C283" s="191"/>
      <c r="D283" s="191"/>
      <c r="E283" s="191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22"/>
      <c r="S283" s="122"/>
      <c r="T283" s="122"/>
      <c r="U283" s="122"/>
      <c r="V283" s="122"/>
    </row>
    <row r="284" spans="1:22" s="1" customFormat="1" ht="12.75">
      <c r="A284" s="122"/>
      <c r="B284" s="191"/>
      <c r="C284" s="191"/>
      <c r="D284" s="191"/>
      <c r="E284" s="191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22"/>
      <c r="S284" s="122"/>
      <c r="T284" s="122"/>
      <c r="U284" s="122"/>
      <c r="V284" s="122"/>
    </row>
    <row r="285" spans="1:22" s="1" customFormat="1" ht="12.75">
      <c r="A285" s="122"/>
      <c r="B285" s="191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22"/>
      <c r="S285" s="122"/>
      <c r="T285" s="122"/>
      <c r="U285" s="122"/>
      <c r="V285" s="122"/>
    </row>
    <row r="286" spans="1:22" s="1" customFormat="1" ht="12.75">
      <c r="A286" s="122"/>
      <c r="B286" s="191"/>
      <c r="C286" s="191"/>
      <c r="D286" s="191"/>
      <c r="E286" s="191"/>
      <c r="F286" s="191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22"/>
      <c r="S286" s="122"/>
      <c r="T286" s="122"/>
      <c r="U286" s="122"/>
      <c r="V286" s="122"/>
    </row>
    <row r="287" spans="1:22" s="1" customFormat="1" ht="12.75">
      <c r="A287" s="122"/>
      <c r="B287" s="191"/>
      <c r="C287" s="191"/>
      <c r="D287" s="191"/>
      <c r="E287" s="191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22"/>
      <c r="S287" s="122"/>
      <c r="T287" s="122"/>
      <c r="U287" s="122"/>
      <c r="V287" s="122"/>
    </row>
    <row r="288" spans="1:22" s="1" customFormat="1" ht="12.75">
      <c r="A288" s="122"/>
      <c r="B288" s="191"/>
      <c r="C288" s="191"/>
      <c r="D288" s="191"/>
      <c r="E288" s="191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  <c r="R288" s="122"/>
      <c r="S288" s="122"/>
      <c r="T288" s="122"/>
      <c r="U288" s="122"/>
      <c r="V288" s="122"/>
    </row>
    <row r="289" spans="1:22" s="1" customFormat="1" ht="12.75">
      <c r="A289" s="122"/>
      <c r="B289" s="191"/>
      <c r="C289" s="191"/>
      <c r="D289" s="191"/>
      <c r="E289" s="191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22"/>
      <c r="S289" s="122"/>
      <c r="T289" s="122"/>
      <c r="U289" s="122"/>
      <c r="V289" s="122"/>
    </row>
    <row r="290" spans="1:22" s="1" customFormat="1" ht="12.75">
      <c r="A290" s="122"/>
      <c r="B290" s="191"/>
      <c r="C290" s="191"/>
      <c r="D290" s="191"/>
      <c r="E290" s="191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22"/>
      <c r="S290" s="122"/>
      <c r="T290" s="122"/>
      <c r="U290" s="122"/>
      <c r="V290" s="122"/>
    </row>
    <row r="291" spans="1:22" s="1" customFormat="1" ht="12.75">
      <c r="A291" s="122"/>
      <c r="B291" s="191"/>
      <c r="C291" s="191"/>
      <c r="D291" s="191"/>
      <c r="E291" s="191"/>
      <c r="F291" s="191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22"/>
      <c r="S291" s="122"/>
      <c r="T291" s="122"/>
      <c r="U291" s="122"/>
      <c r="V291" s="122"/>
    </row>
    <row r="292" spans="1:22" s="1" customFormat="1" ht="12.75">
      <c r="A292" s="122"/>
      <c r="B292" s="191"/>
      <c r="C292" s="191"/>
      <c r="D292" s="191"/>
      <c r="E292" s="191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22"/>
      <c r="S292" s="122"/>
      <c r="T292" s="122"/>
      <c r="U292" s="122"/>
      <c r="V292" s="122"/>
    </row>
    <row r="293" spans="1:22" s="1" customFormat="1" ht="12.75">
      <c r="A293" s="122"/>
      <c r="B293" s="191"/>
      <c r="C293" s="191"/>
      <c r="D293" s="191"/>
      <c r="E293" s="191"/>
      <c r="F293" s="191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22"/>
      <c r="S293" s="122"/>
      <c r="T293" s="122"/>
      <c r="U293" s="122"/>
      <c r="V293" s="122"/>
    </row>
    <row r="294" spans="1:22" s="1" customFormat="1" ht="12.75">
      <c r="A294" s="122"/>
      <c r="B294" s="191"/>
      <c r="C294" s="191"/>
      <c r="D294" s="191"/>
      <c r="E294" s="191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22"/>
      <c r="S294" s="122"/>
      <c r="T294" s="122"/>
      <c r="U294" s="122"/>
      <c r="V294" s="122"/>
    </row>
    <row r="295" spans="1:22" s="1" customFormat="1" ht="12.75">
      <c r="A295" s="122"/>
      <c r="B295" s="191"/>
      <c r="C295" s="191"/>
      <c r="D295" s="191"/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22"/>
      <c r="S295" s="122"/>
      <c r="T295" s="122"/>
      <c r="U295" s="122"/>
      <c r="V295" s="122"/>
    </row>
    <row r="296" spans="1:22" s="1" customFormat="1" ht="12.75">
      <c r="A296" s="122"/>
      <c r="B296" s="191"/>
      <c r="C296" s="191"/>
      <c r="D296" s="191"/>
      <c r="E296" s="191"/>
      <c r="F296" s="191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22"/>
      <c r="S296" s="122"/>
      <c r="T296" s="122"/>
      <c r="U296" s="122"/>
      <c r="V296" s="122"/>
    </row>
    <row r="297" spans="1:22" s="1" customFormat="1" ht="12.75">
      <c r="A297" s="122"/>
      <c r="B297" s="191"/>
      <c r="C297" s="191"/>
      <c r="D297" s="191"/>
      <c r="E297" s="191"/>
      <c r="F297" s="191"/>
      <c r="G297" s="191"/>
      <c r="H297" s="191"/>
      <c r="I297" s="191"/>
      <c r="J297" s="191"/>
      <c r="K297" s="191"/>
      <c r="L297" s="191"/>
      <c r="M297" s="191"/>
      <c r="N297" s="191"/>
      <c r="O297" s="191"/>
      <c r="P297" s="191"/>
      <c r="Q297" s="191"/>
      <c r="R297" s="122"/>
      <c r="S297" s="122"/>
      <c r="T297" s="122"/>
      <c r="U297" s="122"/>
      <c r="V297" s="122"/>
    </row>
    <row r="298" spans="1:22" s="1" customFormat="1" ht="12.75">
      <c r="A298" s="122"/>
      <c r="B298" s="191"/>
      <c r="C298" s="191"/>
      <c r="D298" s="191"/>
      <c r="E298" s="191"/>
      <c r="F298" s="191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22"/>
      <c r="S298" s="122"/>
      <c r="T298" s="122"/>
      <c r="U298" s="122"/>
      <c r="V298" s="122"/>
    </row>
    <row r="299" spans="1:22" s="1" customFormat="1" ht="12.75">
      <c r="A299" s="122"/>
      <c r="B299" s="191"/>
      <c r="C299" s="191"/>
      <c r="D299" s="191"/>
      <c r="E299" s="191"/>
      <c r="F299" s="191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22"/>
      <c r="S299" s="122"/>
      <c r="T299" s="122"/>
      <c r="U299" s="122"/>
      <c r="V299" s="122"/>
    </row>
    <row r="300" spans="1:22" s="1" customFormat="1" ht="12.75">
      <c r="A300" s="122"/>
      <c r="B300" s="191"/>
      <c r="C300" s="191"/>
      <c r="D300" s="191"/>
      <c r="E300" s="191"/>
      <c r="F300" s="191"/>
      <c r="G300" s="191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22"/>
      <c r="S300" s="122"/>
      <c r="T300" s="122"/>
      <c r="U300" s="122"/>
      <c r="V300" s="122"/>
    </row>
    <row r="301" spans="1:22" s="1" customFormat="1" ht="12.75">
      <c r="A301" s="122"/>
      <c r="B301" s="191"/>
      <c r="C301" s="191"/>
      <c r="D301" s="191"/>
      <c r="E301" s="191"/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22"/>
      <c r="S301" s="122"/>
      <c r="T301" s="122"/>
      <c r="U301" s="122"/>
      <c r="V301" s="122"/>
    </row>
    <row r="302" spans="1:22" s="1" customFormat="1" ht="12.75">
      <c r="A302" s="122"/>
      <c r="B302" s="191"/>
      <c r="C302" s="191"/>
      <c r="D302" s="191"/>
      <c r="E302" s="191"/>
      <c r="F302" s="191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22"/>
      <c r="S302" s="122"/>
      <c r="T302" s="122"/>
      <c r="U302" s="122"/>
      <c r="V302" s="122"/>
    </row>
    <row r="303" spans="1:22" s="1" customFormat="1" ht="12.75">
      <c r="A303" s="122"/>
      <c r="B303" s="191"/>
      <c r="C303" s="191"/>
      <c r="D303" s="191"/>
      <c r="E303" s="191"/>
      <c r="F303" s="191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22"/>
      <c r="S303" s="122"/>
      <c r="T303" s="122"/>
      <c r="U303" s="122"/>
      <c r="V303" s="122"/>
    </row>
    <row r="304" spans="1:22" s="1" customFormat="1" ht="12.75">
      <c r="A304" s="122"/>
      <c r="B304" s="191"/>
      <c r="C304" s="191"/>
      <c r="D304" s="191"/>
      <c r="E304" s="191"/>
      <c r="F304" s="191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22"/>
      <c r="S304" s="122"/>
      <c r="T304" s="122"/>
      <c r="U304" s="122"/>
      <c r="V304" s="122"/>
    </row>
    <row r="305" spans="1:22" s="1" customFormat="1" ht="12.75">
      <c r="A305" s="122"/>
      <c r="B305" s="191"/>
      <c r="C305" s="191"/>
      <c r="D305" s="191"/>
      <c r="E305" s="191"/>
      <c r="F305" s="191"/>
      <c r="G305" s="191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  <c r="R305" s="122"/>
      <c r="S305" s="122"/>
      <c r="T305" s="122"/>
      <c r="U305" s="122"/>
      <c r="V305" s="122"/>
    </row>
    <row r="306" spans="1:22" s="1" customFormat="1" ht="12.75">
      <c r="A306" s="122"/>
      <c r="B306" s="191"/>
      <c r="C306" s="191"/>
      <c r="D306" s="191"/>
      <c r="E306" s="191"/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22"/>
      <c r="S306" s="122"/>
      <c r="T306" s="122"/>
      <c r="U306" s="122"/>
      <c r="V306" s="122"/>
    </row>
    <row r="307" spans="1:22" s="1" customFormat="1" ht="12.75">
      <c r="A307" s="122"/>
      <c r="B307" s="191"/>
      <c r="C307" s="191"/>
      <c r="D307" s="191"/>
      <c r="E307" s="191"/>
      <c r="F307" s="191"/>
      <c r="G307" s="191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22"/>
      <c r="S307" s="122"/>
      <c r="T307" s="122"/>
      <c r="U307" s="122"/>
      <c r="V307" s="122"/>
    </row>
    <row r="308" spans="1:22" s="1" customFormat="1" ht="12.75">
      <c r="A308" s="122"/>
      <c r="B308" s="191"/>
      <c r="C308" s="191"/>
      <c r="D308" s="191"/>
      <c r="E308" s="191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22"/>
      <c r="S308" s="122"/>
      <c r="T308" s="122"/>
      <c r="U308" s="122"/>
      <c r="V308" s="122"/>
    </row>
    <row r="309" spans="1:22" s="1" customFormat="1" ht="12.75">
      <c r="A309" s="122"/>
      <c r="B309" s="191"/>
      <c r="C309" s="191"/>
      <c r="D309" s="191"/>
      <c r="E309" s="191"/>
      <c r="F309" s="191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22"/>
      <c r="S309" s="122"/>
      <c r="T309" s="122"/>
      <c r="U309" s="122"/>
      <c r="V309" s="122"/>
    </row>
    <row r="310" spans="1:22" s="1" customFormat="1" ht="12.75">
      <c r="A310" s="122"/>
      <c r="B310" s="191"/>
      <c r="C310" s="191"/>
      <c r="D310" s="191"/>
      <c r="E310" s="191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22"/>
      <c r="S310" s="122"/>
      <c r="T310" s="122"/>
      <c r="U310" s="122"/>
      <c r="V310" s="122"/>
    </row>
    <row r="311" spans="1:22" s="1" customFormat="1" ht="12.75">
      <c r="A311" s="122"/>
      <c r="B311" s="191"/>
      <c r="C311" s="191"/>
      <c r="D311" s="191"/>
      <c r="E311" s="191"/>
      <c r="F311" s="191"/>
      <c r="G311" s="191"/>
      <c r="H311" s="191"/>
      <c r="I311" s="191"/>
      <c r="J311" s="191"/>
      <c r="K311" s="191"/>
      <c r="L311" s="191"/>
      <c r="M311" s="191"/>
      <c r="N311" s="191"/>
      <c r="O311" s="191"/>
      <c r="P311" s="191"/>
      <c r="Q311" s="191"/>
      <c r="R311" s="122"/>
      <c r="S311" s="122"/>
      <c r="T311" s="122"/>
      <c r="U311" s="122"/>
      <c r="V311" s="122"/>
    </row>
    <row r="312" spans="1:22" s="1" customFormat="1" ht="12.75">
      <c r="A312" s="122"/>
      <c r="B312" s="191"/>
      <c r="C312" s="191"/>
      <c r="D312" s="191"/>
      <c r="E312" s="191"/>
      <c r="F312" s="191"/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22"/>
      <c r="S312" s="122"/>
      <c r="T312" s="122"/>
      <c r="U312" s="122"/>
      <c r="V312" s="122"/>
    </row>
    <row r="313" spans="1:22" s="1" customFormat="1" ht="12.75">
      <c r="A313" s="122"/>
      <c r="B313" s="191"/>
      <c r="C313" s="191"/>
      <c r="D313" s="191"/>
      <c r="E313" s="191"/>
      <c r="F313" s="191"/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22"/>
      <c r="S313" s="122"/>
      <c r="T313" s="122"/>
      <c r="U313" s="122"/>
      <c r="V313" s="122"/>
    </row>
    <row r="314" spans="1:22" s="1" customFormat="1" ht="12.75">
      <c r="A314" s="122"/>
      <c r="B314" s="191"/>
      <c r="C314" s="191"/>
      <c r="D314" s="191"/>
      <c r="E314" s="191"/>
      <c r="F314" s="191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  <c r="R314" s="122"/>
      <c r="S314" s="122"/>
      <c r="T314" s="122"/>
      <c r="U314" s="122"/>
      <c r="V314" s="122"/>
    </row>
    <row r="315" spans="1:22" s="1" customFormat="1" ht="12.75">
      <c r="A315" s="122"/>
      <c r="B315" s="191"/>
      <c r="C315" s="191"/>
      <c r="D315" s="191"/>
      <c r="E315" s="191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22"/>
      <c r="S315" s="122"/>
      <c r="T315" s="122"/>
      <c r="U315" s="122"/>
      <c r="V315" s="122"/>
    </row>
    <row r="316" spans="1:22" s="1" customFormat="1" ht="12.75">
      <c r="A316" s="122"/>
      <c r="B316" s="191"/>
      <c r="C316" s="191"/>
      <c r="D316" s="191"/>
      <c r="E316" s="191"/>
      <c r="F316" s="191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22"/>
      <c r="S316" s="122"/>
      <c r="T316" s="122"/>
      <c r="U316" s="122"/>
      <c r="V316" s="122"/>
    </row>
    <row r="317" spans="1:22" s="1" customFormat="1" ht="12.75">
      <c r="A317" s="122"/>
      <c r="B317" s="191"/>
      <c r="C317" s="191"/>
      <c r="D317" s="191"/>
      <c r="E317" s="191"/>
      <c r="F317" s="191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22"/>
      <c r="S317" s="122"/>
      <c r="T317" s="122"/>
      <c r="U317" s="122"/>
      <c r="V317" s="122"/>
    </row>
    <row r="318" spans="1:22" s="1" customFormat="1" ht="12.75">
      <c r="A318" s="122"/>
      <c r="B318" s="191"/>
      <c r="C318" s="191"/>
      <c r="D318" s="191"/>
      <c r="E318" s="191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22"/>
      <c r="S318" s="122"/>
      <c r="T318" s="122"/>
      <c r="U318" s="122"/>
      <c r="V318" s="122"/>
    </row>
    <row r="319" spans="1:22" s="1" customFormat="1" ht="12.75">
      <c r="A319" s="122"/>
      <c r="B319" s="191"/>
      <c r="C319" s="191"/>
      <c r="D319" s="191"/>
      <c r="E319" s="191"/>
      <c r="F319" s="191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22"/>
      <c r="S319" s="122"/>
      <c r="T319" s="122"/>
      <c r="U319" s="122"/>
      <c r="V319" s="122"/>
    </row>
    <row r="320" spans="1:22" s="1" customFormat="1" ht="12.75">
      <c r="A320" s="122"/>
      <c r="B320" s="191"/>
      <c r="C320" s="191"/>
      <c r="D320" s="191"/>
      <c r="E320" s="191"/>
      <c r="F320" s="191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22"/>
      <c r="S320" s="122"/>
      <c r="T320" s="122"/>
      <c r="U320" s="122"/>
      <c r="V320" s="122"/>
    </row>
    <row r="321" spans="1:22" s="1" customFormat="1" ht="12.75">
      <c r="A321" s="122"/>
      <c r="B321" s="191"/>
      <c r="C321" s="191"/>
      <c r="D321" s="191"/>
      <c r="E321" s="191"/>
      <c r="F321" s="191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22"/>
      <c r="S321" s="122"/>
      <c r="T321" s="122"/>
      <c r="U321" s="122"/>
      <c r="V321" s="122"/>
    </row>
    <row r="322" spans="1:22" s="1" customFormat="1" ht="12.75">
      <c r="A322" s="122"/>
      <c r="B322" s="191"/>
      <c r="C322" s="191"/>
      <c r="D322" s="191"/>
      <c r="E322" s="191"/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22"/>
      <c r="S322" s="122"/>
      <c r="T322" s="122"/>
      <c r="U322" s="122"/>
      <c r="V322" s="122"/>
    </row>
    <row r="323" spans="1:22" s="1" customFormat="1" ht="12.75">
      <c r="A323" s="122"/>
      <c r="B323" s="191"/>
      <c r="C323" s="191"/>
      <c r="D323" s="191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22"/>
      <c r="S323" s="122"/>
      <c r="T323" s="122"/>
      <c r="U323" s="122"/>
      <c r="V323" s="122"/>
    </row>
    <row r="324" spans="1:22" s="1" customFormat="1" ht="12.75">
      <c r="A324" s="122"/>
      <c r="B324" s="191"/>
      <c r="C324" s="191"/>
      <c r="D324" s="191"/>
      <c r="E324" s="191"/>
      <c r="F324" s="191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22"/>
      <c r="S324" s="122"/>
      <c r="T324" s="122"/>
      <c r="U324" s="122"/>
      <c r="V324" s="122"/>
    </row>
    <row r="325" spans="1:22" s="1" customFormat="1" ht="12.75">
      <c r="A325" s="122"/>
      <c r="B325" s="191"/>
      <c r="C325" s="191"/>
      <c r="D325" s="191"/>
      <c r="E325" s="191"/>
      <c r="F325" s="191"/>
      <c r="G325" s="191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22"/>
      <c r="S325" s="122"/>
      <c r="T325" s="122"/>
      <c r="U325" s="122"/>
      <c r="V325" s="122"/>
    </row>
    <row r="326" spans="1:22" s="1" customFormat="1" ht="12.75">
      <c r="A326" s="122"/>
      <c r="B326" s="191"/>
      <c r="C326" s="191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22"/>
      <c r="S326" s="122"/>
      <c r="T326" s="122"/>
      <c r="U326" s="122"/>
      <c r="V326" s="122"/>
    </row>
    <row r="327" spans="1:22" s="1" customFormat="1" ht="12.75">
      <c r="A327" s="122"/>
      <c r="B327" s="191"/>
      <c r="C327" s="191"/>
      <c r="D327" s="191"/>
      <c r="E327" s="191"/>
      <c r="F327" s="191"/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22"/>
      <c r="S327" s="122"/>
      <c r="T327" s="122"/>
      <c r="U327" s="122"/>
      <c r="V327" s="122"/>
    </row>
    <row r="328" spans="1:22" s="1" customFormat="1" ht="12.75">
      <c r="A328" s="122"/>
      <c r="B328" s="191"/>
      <c r="C328" s="191"/>
      <c r="D328" s="191"/>
      <c r="E328" s="191"/>
      <c r="F328" s="191"/>
      <c r="G328" s="191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  <c r="R328" s="122"/>
      <c r="S328" s="122"/>
      <c r="T328" s="122"/>
      <c r="U328" s="122"/>
      <c r="V328" s="122"/>
    </row>
    <row r="329" spans="1:22" s="1" customFormat="1" ht="12.75">
      <c r="A329" s="122"/>
      <c r="B329" s="191"/>
      <c r="C329" s="191"/>
      <c r="D329" s="191"/>
      <c r="E329" s="191"/>
      <c r="F329" s="191"/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22"/>
      <c r="S329" s="122"/>
      <c r="T329" s="122"/>
      <c r="U329" s="122"/>
      <c r="V329" s="122"/>
    </row>
    <row r="330" spans="1:22" s="1" customFormat="1" ht="12.75">
      <c r="A330" s="122"/>
      <c r="B330" s="191"/>
      <c r="C330" s="191"/>
      <c r="D330" s="191"/>
      <c r="E330" s="191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22"/>
      <c r="S330" s="122"/>
      <c r="T330" s="122"/>
      <c r="U330" s="122"/>
      <c r="V330" s="122"/>
    </row>
    <row r="331" spans="1:22" s="1" customFormat="1" ht="12.75">
      <c r="A331" s="122"/>
      <c r="B331" s="191"/>
      <c r="C331" s="191"/>
      <c r="D331" s="191"/>
      <c r="E331" s="191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22"/>
      <c r="S331" s="122"/>
      <c r="T331" s="122"/>
      <c r="U331" s="122"/>
      <c r="V331" s="122"/>
    </row>
    <row r="332" spans="1:22" s="1" customFormat="1" ht="12.75">
      <c r="A332" s="122"/>
      <c r="B332" s="191"/>
      <c r="C332" s="191"/>
      <c r="D332" s="191"/>
      <c r="E332" s="191"/>
      <c r="F332" s="191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22"/>
      <c r="S332" s="122"/>
      <c r="T332" s="122"/>
      <c r="U332" s="122"/>
      <c r="V332" s="122"/>
    </row>
    <row r="333" spans="1:22" s="1" customFormat="1" ht="12.75">
      <c r="A333" s="122"/>
      <c r="B333" s="191"/>
      <c r="C333" s="191"/>
      <c r="D333" s="191"/>
      <c r="E333" s="191"/>
      <c r="F333" s="191"/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22"/>
      <c r="S333" s="122"/>
      <c r="T333" s="122"/>
      <c r="U333" s="122"/>
      <c r="V333" s="122"/>
    </row>
    <row r="334" spans="1:22" s="1" customFormat="1" ht="12.75">
      <c r="A334" s="122"/>
      <c r="B334" s="191"/>
      <c r="C334" s="191"/>
      <c r="D334" s="191"/>
      <c r="E334" s="191"/>
      <c r="F334" s="191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22"/>
      <c r="S334" s="122"/>
      <c r="T334" s="122"/>
      <c r="U334" s="122"/>
      <c r="V334" s="122"/>
    </row>
    <row r="335" spans="1:22" s="1" customFormat="1" ht="12.75">
      <c r="A335" s="122"/>
      <c r="B335" s="191"/>
      <c r="C335" s="191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22"/>
      <c r="S335" s="122"/>
      <c r="T335" s="122"/>
      <c r="U335" s="122"/>
      <c r="V335" s="122"/>
    </row>
    <row r="336" spans="1:22" s="1" customFormat="1" ht="12.75">
      <c r="A336" s="122"/>
      <c r="B336" s="191"/>
      <c r="C336" s="191"/>
      <c r="D336" s="191"/>
      <c r="E336" s="191"/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22"/>
      <c r="S336" s="122"/>
      <c r="T336" s="122"/>
      <c r="U336" s="122"/>
      <c r="V336" s="122"/>
    </row>
    <row r="337" spans="1:22" s="1" customFormat="1" ht="12.75">
      <c r="A337" s="122"/>
      <c r="B337" s="191"/>
      <c r="C337" s="191"/>
      <c r="D337" s="191"/>
      <c r="E337" s="191"/>
      <c r="F337" s="191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22"/>
      <c r="S337" s="122"/>
      <c r="T337" s="122"/>
      <c r="U337" s="122"/>
      <c r="V337" s="122"/>
    </row>
    <row r="338" spans="1:22" s="1" customFormat="1" ht="12.75">
      <c r="A338" s="122"/>
      <c r="B338" s="191"/>
      <c r="C338" s="191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22"/>
      <c r="S338" s="122"/>
      <c r="T338" s="122"/>
      <c r="U338" s="122"/>
      <c r="V338" s="122"/>
    </row>
    <row r="339" spans="1:22" s="1" customFormat="1" ht="12.75">
      <c r="A339" s="122"/>
      <c r="B339" s="191"/>
      <c r="C339" s="191"/>
      <c r="D339" s="191"/>
      <c r="E339" s="191"/>
      <c r="F339" s="191"/>
      <c r="G339" s="191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22"/>
      <c r="S339" s="122"/>
      <c r="T339" s="122"/>
      <c r="U339" s="122"/>
      <c r="V339" s="122"/>
    </row>
    <row r="340" spans="1:22" s="1" customFormat="1" ht="12.75">
      <c r="A340" s="122"/>
      <c r="B340" s="191"/>
      <c r="C340" s="191"/>
      <c r="D340" s="191"/>
      <c r="E340" s="191"/>
      <c r="F340" s="191"/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22"/>
      <c r="S340" s="122"/>
      <c r="T340" s="122"/>
      <c r="U340" s="122"/>
      <c r="V340" s="122"/>
    </row>
    <row r="341" spans="1:22" s="1" customFormat="1" ht="12.75">
      <c r="A341" s="122"/>
      <c r="B341" s="191"/>
      <c r="C341" s="191"/>
      <c r="D341" s="191"/>
      <c r="E341" s="191"/>
      <c r="F341" s="191"/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22"/>
      <c r="S341" s="122"/>
      <c r="T341" s="122"/>
      <c r="U341" s="122"/>
      <c r="V341" s="122"/>
    </row>
    <row r="342" spans="1:22" s="1" customFormat="1" ht="12.75">
      <c r="A342" s="122"/>
      <c r="B342" s="191"/>
      <c r="C342" s="191"/>
      <c r="D342" s="191"/>
      <c r="E342" s="191"/>
      <c r="F342" s="191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22"/>
      <c r="S342" s="122"/>
      <c r="T342" s="122"/>
      <c r="U342" s="122"/>
      <c r="V342" s="122"/>
    </row>
    <row r="343" spans="1:22" s="1" customFormat="1" ht="12.75">
      <c r="A343" s="122"/>
      <c r="B343" s="191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22"/>
      <c r="S343" s="122"/>
      <c r="T343" s="122"/>
      <c r="U343" s="122"/>
      <c r="V343" s="122"/>
    </row>
    <row r="344" spans="1:22" s="1" customFormat="1" ht="12.75">
      <c r="A344" s="122"/>
      <c r="B344" s="191"/>
      <c r="C344" s="191"/>
      <c r="D344" s="191"/>
      <c r="E344" s="191"/>
      <c r="F344" s="191"/>
      <c r="G344" s="191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22"/>
      <c r="S344" s="122"/>
      <c r="T344" s="122"/>
      <c r="U344" s="122"/>
      <c r="V344" s="122"/>
    </row>
    <row r="345" spans="1:22" s="1" customFormat="1" ht="12.75">
      <c r="A345" s="122"/>
      <c r="B345" s="191"/>
      <c r="C345" s="191"/>
      <c r="D345" s="191"/>
      <c r="E345" s="191"/>
      <c r="F345" s="191"/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22"/>
      <c r="S345" s="122"/>
      <c r="T345" s="122"/>
      <c r="U345" s="122"/>
      <c r="V345" s="122"/>
    </row>
    <row r="346" spans="1:22" s="1" customFormat="1" ht="12.75">
      <c r="A346" s="122"/>
      <c r="B346" s="191"/>
      <c r="C346" s="191"/>
      <c r="D346" s="191"/>
      <c r="E346" s="191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22"/>
      <c r="S346" s="122"/>
      <c r="T346" s="122"/>
      <c r="U346" s="122"/>
      <c r="V346" s="122"/>
    </row>
    <row r="347" spans="1:22" s="1" customFormat="1" ht="12.75">
      <c r="A347" s="122"/>
      <c r="B347" s="191"/>
      <c r="C347" s="191"/>
      <c r="D347" s="191"/>
      <c r="E347" s="191"/>
      <c r="F347" s="191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22"/>
      <c r="S347" s="122"/>
      <c r="T347" s="122"/>
      <c r="U347" s="122"/>
      <c r="V347" s="122"/>
    </row>
    <row r="348" spans="1:22" s="1" customFormat="1" ht="12.75">
      <c r="A348" s="122"/>
      <c r="B348" s="191"/>
      <c r="C348" s="191"/>
      <c r="D348" s="191"/>
      <c r="E348" s="191"/>
      <c r="F348" s="191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22"/>
      <c r="S348" s="122"/>
      <c r="T348" s="122"/>
      <c r="U348" s="122"/>
      <c r="V348" s="122"/>
    </row>
    <row r="349" spans="1:22" s="1" customFormat="1" ht="12.75">
      <c r="A349" s="122"/>
      <c r="B349" s="191"/>
      <c r="C349" s="191"/>
      <c r="D349" s="191"/>
      <c r="E349" s="191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22"/>
      <c r="S349" s="122"/>
      <c r="T349" s="122"/>
      <c r="U349" s="122"/>
      <c r="V349" s="122"/>
    </row>
    <row r="350" spans="1:22" s="1" customFormat="1" ht="12.75">
      <c r="A350" s="122"/>
      <c r="B350" s="191"/>
      <c r="C350" s="191"/>
      <c r="D350" s="191"/>
      <c r="E350" s="191"/>
      <c r="F350" s="191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22"/>
      <c r="S350" s="122"/>
      <c r="T350" s="122"/>
      <c r="U350" s="122"/>
      <c r="V350" s="122"/>
    </row>
    <row r="351" spans="1:22" s="1" customFormat="1" ht="12.75">
      <c r="A351" s="122"/>
      <c r="B351" s="191"/>
      <c r="C351" s="191"/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22"/>
      <c r="S351" s="122"/>
      <c r="T351" s="122"/>
      <c r="U351" s="122"/>
      <c r="V351" s="122"/>
    </row>
    <row r="352" spans="1:22" s="1" customFormat="1" ht="12.75">
      <c r="A352" s="122"/>
      <c r="B352" s="191"/>
      <c r="C352" s="191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22"/>
      <c r="S352" s="122"/>
      <c r="T352" s="122"/>
      <c r="U352" s="122"/>
      <c r="V352" s="122"/>
    </row>
    <row r="353" spans="1:22" s="1" customFormat="1" ht="12.75">
      <c r="A353" s="122"/>
      <c r="B353" s="191"/>
      <c r="C353" s="191"/>
      <c r="D353" s="191"/>
      <c r="E353" s="191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22"/>
      <c r="S353" s="122"/>
      <c r="T353" s="122"/>
      <c r="U353" s="122"/>
      <c r="V353" s="122"/>
    </row>
    <row r="354" spans="1:22" s="1" customFormat="1" ht="12.75">
      <c r="A354" s="122"/>
      <c r="B354" s="191"/>
      <c r="C354" s="191"/>
      <c r="D354" s="191"/>
      <c r="E354" s="191"/>
      <c r="F354" s="191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22"/>
      <c r="S354" s="122"/>
      <c r="T354" s="122"/>
      <c r="U354" s="122"/>
      <c r="V354" s="122"/>
    </row>
    <row r="355" spans="1:22" s="1" customFormat="1" ht="12.75">
      <c r="A355" s="122"/>
      <c r="B355" s="191"/>
      <c r="C355" s="191"/>
      <c r="D355" s="191"/>
      <c r="E355" s="191"/>
      <c r="F355" s="191"/>
      <c r="G355" s="191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  <c r="R355" s="122"/>
      <c r="S355" s="122"/>
      <c r="T355" s="122"/>
      <c r="U355" s="122"/>
      <c r="V355" s="122"/>
    </row>
    <row r="356" spans="1:22" s="1" customFormat="1" ht="12.75">
      <c r="A356" s="122"/>
      <c r="B356" s="191"/>
      <c r="C356" s="191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22"/>
      <c r="S356" s="122"/>
      <c r="T356" s="122"/>
      <c r="U356" s="122"/>
      <c r="V356" s="122"/>
    </row>
    <row r="357" spans="1:22" s="1" customFormat="1" ht="12.75">
      <c r="A357" s="122"/>
      <c r="B357" s="191"/>
      <c r="C357" s="191"/>
      <c r="D357" s="191"/>
      <c r="E357" s="191"/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22"/>
      <c r="S357" s="122"/>
      <c r="T357" s="122"/>
      <c r="U357" s="122"/>
      <c r="V357" s="122"/>
    </row>
    <row r="358" spans="1:22" s="1" customFormat="1" ht="12.75">
      <c r="A358" s="122"/>
      <c r="B358" s="191"/>
      <c r="C358" s="191"/>
      <c r="D358" s="191"/>
      <c r="E358" s="191"/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22"/>
      <c r="S358" s="122"/>
      <c r="T358" s="122"/>
      <c r="U358" s="122"/>
      <c r="V358" s="122"/>
    </row>
    <row r="359" spans="1:22" s="1" customFormat="1" ht="12.75">
      <c r="A359" s="122"/>
      <c r="B359" s="191"/>
      <c r="C359" s="191"/>
      <c r="D359" s="191"/>
      <c r="E359" s="191"/>
      <c r="F359" s="191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22"/>
      <c r="S359" s="122"/>
      <c r="T359" s="122"/>
      <c r="U359" s="122"/>
      <c r="V359" s="122"/>
    </row>
    <row r="360" spans="1:22" s="1" customFormat="1" ht="12.75">
      <c r="A360" s="122"/>
      <c r="B360" s="191"/>
      <c r="C360" s="191"/>
      <c r="D360" s="191"/>
      <c r="E360" s="191"/>
      <c r="F360" s="191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22"/>
      <c r="S360" s="122"/>
      <c r="T360" s="122"/>
      <c r="U360" s="122"/>
      <c r="V360" s="122"/>
    </row>
  </sheetData>
  <sheetProtection password="CAF5" sheet="1" objects="1" scenarios="1"/>
  <mergeCells count="9">
    <mergeCell ref="V6:V8"/>
    <mergeCell ref="P7:P8"/>
    <mergeCell ref="A1:Q1"/>
    <mergeCell ref="I5:L5"/>
    <mergeCell ref="O5:Q5"/>
    <mergeCell ref="A3:Q3"/>
    <mergeCell ref="L6:L8"/>
    <mergeCell ref="C5:G5"/>
    <mergeCell ref="G6:G8"/>
  </mergeCells>
  <printOptions horizontalCentered="1"/>
  <pageMargins left="0.2" right="0.23" top="0.87" bottom="0.82" header="0.67" footer="0.5"/>
  <pageSetup fitToHeight="1" fitToWidth="1" horizontalDpi="600" verticalDpi="600" orientation="landscape" scale="55" r:id="rId1"/>
  <headerFooter scaleWithDoc="0" alignWithMargins="0">
    <oddFooter>&amp;L&amp;"Arial,Italic"MSDE - LFRO  11 / 2012&amp;C&amp;"Arial,Regular"- 8 -&amp;R&amp;"Arial,Italic"Selected Financial Data - Part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4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4.57421875" style="174" customWidth="1"/>
    <col min="2" max="2" width="12.28125" style="174" customWidth="1"/>
    <col min="3" max="3" width="12.00390625" style="174" customWidth="1"/>
    <col min="4" max="4" width="11.140625" style="174" customWidth="1"/>
    <col min="5" max="5" width="10.57421875" style="174" customWidth="1"/>
    <col min="6" max="6" width="14.28125" style="174" customWidth="1"/>
    <col min="7" max="7" width="13.421875" style="174" customWidth="1"/>
    <col min="8" max="8" width="11.57421875" style="174" customWidth="1"/>
    <col min="9" max="9" width="10.7109375" style="174" customWidth="1"/>
    <col min="10" max="10" width="2.00390625" style="174" customWidth="1"/>
    <col min="11" max="11" width="14.8515625" style="174" customWidth="1"/>
    <col min="12" max="12" width="12.28125" style="174" customWidth="1"/>
    <col min="13" max="13" width="12.28125" style="174" bestFit="1" customWidth="1"/>
    <col min="14" max="14" width="12.421875" style="174" customWidth="1"/>
    <col min="15" max="15" width="11.00390625" style="174" customWidth="1"/>
    <col min="16" max="17" width="10.421875" style="174" customWidth="1"/>
    <col min="18" max="18" width="11.140625" style="171" customWidth="1"/>
    <col min="19" max="19" width="9.8515625" style="174" customWidth="1"/>
    <col min="20" max="20" width="5.00390625" style="122" customWidth="1"/>
    <col min="21" max="21" width="19.00390625" style="122" customWidth="1"/>
    <col min="22" max="22" width="20.28125" style="122" customWidth="1"/>
    <col min="23" max="16384" width="9.140625" style="1" customWidth="1"/>
  </cols>
  <sheetData>
    <row r="1" spans="1:18" ht="12.75">
      <c r="A1" s="302" t="s">
        <v>136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</row>
    <row r="2" spans="1:18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2.75">
      <c r="A3" s="302" t="s">
        <v>277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</row>
    <row r="4" spans="1:18" ht="13.5" thickBo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20" ht="13.5" thickTop="1">
      <c r="A5" s="52"/>
      <c r="B5" s="315" t="s">
        <v>67</v>
      </c>
      <c r="C5" s="315"/>
      <c r="D5" s="315"/>
      <c r="E5" s="315"/>
      <c r="F5" s="315"/>
      <c r="G5" s="315"/>
      <c r="H5" s="238"/>
      <c r="I5" s="166"/>
      <c r="J5" s="52"/>
      <c r="K5" s="315" t="s">
        <v>68</v>
      </c>
      <c r="L5" s="315"/>
      <c r="M5" s="315"/>
      <c r="N5" s="315"/>
      <c r="O5" s="315"/>
      <c r="P5" s="315"/>
      <c r="Q5" s="315"/>
      <c r="R5" s="315"/>
      <c r="S5" s="304" t="s">
        <v>225</v>
      </c>
      <c r="T5" s="231"/>
    </row>
    <row r="6" spans="1:22" s="2" customFormat="1" ht="12.75">
      <c r="A6" s="235"/>
      <c r="B6" s="235" t="s">
        <v>11</v>
      </c>
      <c r="C6" s="235"/>
      <c r="D6" s="235"/>
      <c r="E6" s="235"/>
      <c r="F6" s="235"/>
      <c r="G6" s="235"/>
      <c r="H6" s="317" t="s">
        <v>10</v>
      </c>
      <c r="I6" s="317"/>
      <c r="J6" s="235"/>
      <c r="K6" s="235" t="s">
        <v>11</v>
      </c>
      <c r="L6" s="235"/>
      <c r="M6" s="235"/>
      <c r="N6" s="235"/>
      <c r="O6" s="235"/>
      <c r="P6" s="235"/>
      <c r="Q6" s="317" t="s">
        <v>10</v>
      </c>
      <c r="R6" s="317"/>
      <c r="S6" s="316"/>
      <c r="T6" s="258"/>
      <c r="U6" s="121">
        <v>41001</v>
      </c>
      <c r="V6" s="121">
        <v>41001</v>
      </c>
    </row>
    <row r="7" spans="1:22" s="2" customFormat="1" ht="12.75">
      <c r="A7" s="51" t="s">
        <v>37</v>
      </c>
      <c r="B7" s="235" t="s">
        <v>64</v>
      </c>
      <c r="C7" s="235" t="s">
        <v>0</v>
      </c>
      <c r="D7" s="235"/>
      <c r="E7" s="235" t="s">
        <v>5</v>
      </c>
      <c r="F7" s="235"/>
      <c r="G7" s="235"/>
      <c r="H7" s="318"/>
      <c r="I7" s="318"/>
      <c r="J7" s="235"/>
      <c r="K7" s="235" t="s">
        <v>64</v>
      </c>
      <c r="L7" s="235" t="s">
        <v>0</v>
      </c>
      <c r="M7" s="235"/>
      <c r="N7" s="235" t="s">
        <v>5</v>
      </c>
      <c r="O7" s="235"/>
      <c r="P7" s="235"/>
      <c r="Q7" s="318"/>
      <c r="R7" s="318"/>
      <c r="S7" s="316"/>
      <c r="T7" s="258"/>
      <c r="U7" s="237" t="s">
        <v>241</v>
      </c>
      <c r="V7" s="237" t="s">
        <v>242</v>
      </c>
    </row>
    <row r="8" spans="1:22" s="2" customFormat="1" ht="12.75">
      <c r="A8" s="51" t="s">
        <v>38</v>
      </c>
      <c r="B8" s="235" t="s">
        <v>65</v>
      </c>
      <c r="C8" s="235" t="s">
        <v>1</v>
      </c>
      <c r="D8" s="235" t="s">
        <v>3</v>
      </c>
      <c r="E8" s="235" t="s">
        <v>1</v>
      </c>
      <c r="F8" s="235" t="s">
        <v>7</v>
      </c>
      <c r="G8" s="235"/>
      <c r="H8" s="307" t="s">
        <v>223</v>
      </c>
      <c r="I8" s="308" t="s">
        <v>7</v>
      </c>
      <c r="J8" s="235"/>
      <c r="K8" s="235" t="s">
        <v>66</v>
      </c>
      <c r="L8" s="235" t="s">
        <v>1</v>
      </c>
      <c r="M8" s="235" t="s">
        <v>3</v>
      </c>
      <c r="N8" s="235" t="s">
        <v>1</v>
      </c>
      <c r="O8" s="235" t="s">
        <v>7</v>
      </c>
      <c r="P8" s="235"/>
      <c r="Q8" s="307" t="s">
        <v>223</v>
      </c>
      <c r="R8" s="307" t="s">
        <v>7</v>
      </c>
      <c r="S8" s="316"/>
      <c r="T8" s="258"/>
      <c r="U8" s="237" t="s">
        <v>243</v>
      </c>
      <c r="V8" s="237" t="s">
        <v>243</v>
      </c>
    </row>
    <row r="9" spans="1:22" s="2" customFormat="1" ht="13.5" thickBot="1">
      <c r="A9" s="92" t="s">
        <v>39</v>
      </c>
      <c r="B9" s="93" t="s">
        <v>4</v>
      </c>
      <c r="C9" s="93" t="s">
        <v>2</v>
      </c>
      <c r="D9" s="93" t="s">
        <v>4</v>
      </c>
      <c r="E9" s="93" t="s">
        <v>6</v>
      </c>
      <c r="F9" s="93" t="s">
        <v>8</v>
      </c>
      <c r="G9" s="93" t="s">
        <v>9</v>
      </c>
      <c r="H9" s="306"/>
      <c r="I9" s="306"/>
      <c r="J9" s="235"/>
      <c r="K9" s="93" t="s">
        <v>4</v>
      </c>
      <c r="L9" s="93" t="s">
        <v>2</v>
      </c>
      <c r="M9" s="93" t="s">
        <v>4</v>
      </c>
      <c r="N9" s="93" t="s">
        <v>6</v>
      </c>
      <c r="O9" s="93" t="s">
        <v>8</v>
      </c>
      <c r="P9" s="93" t="s">
        <v>9</v>
      </c>
      <c r="Q9" s="306"/>
      <c r="R9" s="306"/>
      <c r="S9" s="306"/>
      <c r="T9" s="258"/>
      <c r="U9" s="58" t="s">
        <v>244</v>
      </c>
      <c r="V9" s="58" t="s">
        <v>244</v>
      </c>
    </row>
    <row r="10" spans="1:22" s="4" customFormat="1" ht="12.75">
      <c r="A10" s="51" t="s">
        <v>13</v>
      </c>
      <c r="B10" s="68">
        <f aca="true" t="shared" si="0" ref="B10:G10">SUM(B12:B39)</f>
        <v>72352799.07999998</v>
      </c>
      <c r="C10" s="68">
        <f t="shared" si="0"/>
        <v>69053782.19</v>
      </c>
      <c r="D10" s="68">
        <f t="shared" si="0"/>
        <v>1835363.9799999997</v>
      </c>
      <c r="E10" s="68">
        <f t="shared" si="0"/>
        <v>535962.19</v>
      </c>
      <c r="F10" s="68">
        <f t="shared" si="0"/>
        <v>631298.43</v>
      </c>
      <c r="G10" s="68">
        <f t="shared" si="0"/>
        <v>35180.29</v>
      </c>
      <c r="H10" s="68">
        <f>SUM(H12:H39)</f>
        <v>0</v>
      </c>
      <c r="I10" s="68">
        <f>SUM(I12:I39)</f>
        <v>261212</v>
      </c>
      <c r="J10" s="68"/>
      <c r="K10" s="68">
        <f aca="true" t="shared" si="1" ref="K10:Q10">SUM(K12:K39)</f>
        <v>68635293.83</v>
      </c>
      <c r="L10" s="68">
        <f t="shared" si="1"/>
        <v>47157562.05</v>
      </c>
      <c r="M10" s="68">
        <f t="shared" si="1"/>
        <v>10711233.089999998</v>
      </c>
      <c r="N10" s="68">
        <f t="shared" si="1"/>
        <v>978798.3699999999</v>
      </c>
      <c r="O10" s="68">
        <f t="shared" si="1"/>
        <v>99052.06999999999</v>
      </c>
      <c r="P10" s="68">
        <f t="shared" si="1"/>
        <v>61637.249999999985</v>
      </c>
      <c r="Q10" s="68">
        <f t="shared" si="1"/>
        <v>0</v>
      </c>
      <c r="R10" s="68">
        <f>SUM(R12:R39)</f>
        <v>9627011</v>
      </c>
      <c r="S10" s="68">
        <f>SUM(S12:S39)</f>
        <v>0</v>
      </c>
      <c r="T10" s="35"/>
      <c r="U10" s="35">
        <f>SUM(U12:U39)</f>
        <v>72056406.78999998</v>
      </c>
      <c r="V10" s="35">
        <f>SUM(V12:V39)</f>
        <v>58946645.580000006</v>
      </c>
    </row>
    <row r="11" spans="1:20" ht="12.7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T11" s="174"/>
    </row>
    <row r="12" spans="1:22" ht="12.75">
      <c r="A12" s="51" t="s">
        <v>14</v>
      </c>
      <c r="B12" s="52">
        <f>SUM(C12:I12)</f>
        <v>794363.9099999999</v>
      </c>
      <c r="C12" s="52">
        <v>609600.71</v>
      </c>
      <c r="D12" s="52">
        <v>154746.43</v>
      </c>
      <c r="E12" s="52">
        <v>2061.12</v>
      </c>
      <c r="F12" s="52">
        <v>27955.649999999998</v>
      </c>
      <c r="G12" s="52">
        <v>0</v>
      </c>
      <c r="H12" s="52">
        <v>0</v>
      </c>
      <c r="I12" s="52">
        <v>0</v>
      </c>
      <c r="J12" s="52"/>
      <c r="K12" s="52">
        <f>SUM(L12+M12+N12+O12+P12+R12)</f>
        <v>660005.6899999998</v>
      </c>
      <c r="L12" s="52">
        <v>154.49</v>
      </c>
      <c r="M12" s="52">
        <v>634512.3199999998</v>
      </c>
      <c r="N12" s="81">
        <v>25026.85</v>
      </c>
      <c r="O12" s="52">
        <v>0</v>
      </c>
      <c r="P12" s="52">
        <v>312.03</v>
      </c>
      <c r="Q12" s="52">
        <v>0</v>
      </c>
      <c r="R12" s="52">
        <v>0</v>
      </c>
      <c r="S12" s="52">
        <v>0</v>
      </c>
      <c r="T12" s="52"/>
      <c r="U12" s="259">
        <f>B12-G12-I12</f>
        <v>794363.9099999999</v>
      </c>
      <c r="V12" s="259">
        <f>K12-P12-R12</f>
        <v>659693.6599999998</v>
      </c>
    </row>
    <row r="13" spans="1:22" ht="12.75">
      <c r="A13" s="51" t="s">
        <v>15</v>
      </c>
      <c r="B13" s="52">
        <f>SUM(C13:I13)</f>
        <v>5597064.049999999</v>
      </c>
      <c r="C13" s="52">
        <v>5471866.649999999</v>
      </c>
      <c r="D13" s="52">
        <v>4095</v>
      </c>
      <c r="E13" s="52">
        <v>35884.14</v>
      </c>
      <c r="F13" s="52">
        <v>85218.26000000001</v>
      </c>
      <c r="G13" s="52">
        <v>0</v>
      </c>
      <c r="H13" s="52">
        <v>0</v>
      </c>
      <c r="I13" s="52">
        <v>0</v>
      </c>
      <c r="J13" s="52"/>
      <c r="K13" s="52">
        <f>SUM(L13+M13+N13+O13+P13+R13)</f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/>
      <c r="U13" s="259">
        <f>B13-G13-I13</f>
        <v>5597064.049999999</v>
      </c>
      <c r="V13" s="259">
        <f>K13-P13-R13</f>
        <v>0</v>
      </c>
    </row>
    <row r="14" spans="1:22" s="111" customFormat="1" ht="12.75">
      <c r="A14" s="52" t="s">
        <v>16</v>
      </c>
      <c r="B14" s="52">
        <f>SUM(C14:I14)</f>
        <v>14531243.980000002</v>
      </c>
      <c r="C14" s="52">
        <v>14515786.480000002</v>
      </c>
      <c r="D14" s="52">
        <v>15457.5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/>
      <c r="K14" s="52">
        <f>SUM(L14+M14+N14+O14+P14+R14)</f>
        <v>9663212.55</v>
      </c>
      <c r="L14" s="52">
        <v>36201.55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9627011</v>
      </c>
      <c r="S14" s="52">
        <v>0</v>
      </c>
      <c r="T14" s="52"/>
      <c r="U14" s="259">
        <f>B14-G14-I14</f>
        <v>14531243.980000002</v>
      </c>
      <c r="V14" s="259">
        <f>K14-P14-R14</f>
        <v>36201.550000000745</v>
      </c>
    </row>
    <row r="15" spans="1:22" ht="12.75">
      <c r="A15" s="52" t="s">
        <v>17</v>
      </c>
      <c r="B15" s="52">
        <f>SUM(C15:I15)</f>
        <v>9118337.94</v>
      </c>
      <c r="C15" s="52">
        <v>8914578.94</v>
      </c>
      <c r="D15" s="52">
        <v>76825</v>
      </c>
      <c r="E15" s="52">
        <v>28926</v>
      </c>
      <c r="F15" s="52">
        <v>98008</v>
      </c>
      <c r="G15" s="52">
        <v>0</v>
      </c>
      <c r="H15" s="52">
        <v>0</v>
      </c>
      <c r="I15" s="52">
        <v>0</v>
      </c>
      <c r="J15" s="52"/>
      <c r="K15" s="52">
        <f>SUM(L15+M15+N15+O15+P15+R15)</f>
        <v>14131188.45</v>
      </c>
      <c r="L15" s="52">
        <v>13430404.62</v>
      </c>
      <c r="M15" s="52">
        <v>448354.26</v>
      </c>
      <c r="N15" s="52">
        <v>238873.39</v>
      </c>
      <c r="O15" s="52">
        <v>13556.18</v>
      </c>
      <c r="P15" s="52">
        <v>0</v>
      </c>
      <c r="Q15" s="52">
        <v>0</v>
      </c>
      <c r="R15" s="52">
        <v>0</v>
      </c>
      <c r="S15" s="52">
        <v>0</v>
      </c>
      <c r="T15" s="52"/>
      <c r="U15" s="259">
        <f>B15-G15-I15</f>
        <v>9118337.94</v>
      </c>
      <c r="V15" s="259">
        <f>K15-P15-R15</f>
        <v>14131188.45</v>
      </c>
    </row>
    <row r="16" spans="1:22" ht="12.75">
      <c r="A16" s="52" t="s">
        <v>18</v>
      </c>
      <c r="B16" s="52">
        <f>SUM(C16:I16)</f>
        <v>1130574.52</v>
      </c>
      <c r="C16" s="52">
        <v>950639.56</v>
      </c>
      <c r="D16" s="52">
        <v>118155.9</v>
      </c>
      <c r="E16" s="52">
        <v>13734.2</v>
      </c>
      <c r="F16" s="52">
        <v>42842.11</v>
      </c>
      <c r="G16" s="52">
        <v>5202.75</v>
      </c>
      <c r="H16" s="52">
        <v>0</v>
      </c>
      <c r="I16" s="52">
        <v>0</v>
      </c>
      <c r="J16" s="52"/>
      <c r="K16" s="52">
        <f>SUM(L16+M16+N16+O16+P16+R16)</f>
        <v>1290145.93</v>
      </c>
      <c r="L16" s="52">
        <v>1247896.97</v>
      </c>
      <c r="M16" s="52">
        <v>1400</v>
      </c>
      <c r="N16" s="52">
        <v>20980.42</v>
      </c>
      <c r="O16" s="52">
        <v>9029.24</v>
      </c>
      <c r="P16" s="52">
        <v>10839.3</v>
      </c>
      <c r="Q16" s="52">
        <v>0</v>
      </c>
      <c r="R16" s="52">
        <v>0</v>
      </c>
      <c r="S16" s="52">
        <v>0</v>
      </c>
      <c r="T16" s="52"/>
      <c r="U16" s="259">
        <f>B16-G16-I16</f>
        <v>1125371.77</v>
      </c>
      <c r="V16" s="259">
        <f>K16-P16-R16</f>
        <v>1279306.63</v>
      </c>
    </row>
    <row r="17" spans="1:20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44"/>
      <c r="T17" s="174"/>
    </row>
    <row r="18" spans="1:22" ht="12.75">
      <c r="A18" s="52" t="s">
        <v>19</v>
      </c>
      <c r="B18" s="52">
        <f>SUM(C18:I18)</f>
        <v>595157.87</v>
      </c>
      <c r="C18" s="52">
        <v>577089.54</v>
      </c>
      <c r="D18" s="52">
        <v>4800</v>
      </c>
      <c r="E18" s="52">
        <v>7436.64</v>
      </c>
      <c r="F18" s="52">
        <v>5831.6900000000005</v>
      </c>
      <c r="G18" s="52">
        <v>0</v>
      </c>
      <c r="H18" s="52">
        <v>0</v>
      </c>
      <c r="I18" s="52">
        <v>0</v>
      </c>
      <c r="J18" s="52"/>
      <c r="K18" s="52">
        <f>SUM(L18+M18+N18+O18+P18+R18)</f>
        <v>568548.97</v>
      </c>
      <c r="L18" s="52">
        <v>543229.91</v>
      </c>
      <c r="M18" s="52">
        <v>4502</v>
      </c>
      <c r="N18" s="52">
        <v>12700</v>
      </c>
      <c r="O18" s="52">
        <v>1234.83</v>
      </c>
      <c r="P18" s="52">
        <v>6882.23</v>
      </c>
      <c r="Q18" s="52">
        <v>0</v>
      </c>
      <c r="R18" s="52">
        <v>0</v>
      </c>
      <c r="S18" s="52">
        <v>0</v>
      </c>
      <c r="T18" s="52"/>
      <c r="U18" s="259">
        <f>B18-G18-I18</f>
        <v>595157.87</v>
      </c>
      <c r="V18" s="259">
        <f>K18-P18-R18</f>
        <v>561666.74</v>
      </c>
    </row>
    <row r="19" spans="1:22" ht="12.75">
      <c r="A19" s="52" t="s">
        <v>20</v>
      </c>
      <c r="B19" s="52">
        <f>SUM(C19:I19)</f>
        <v>1303944.0699999998</v>
      </c>
      <c r="C19" s="52">
        <v>1255691.65</v>
      </c>
      <c r="D19" s="52">
        <v>27106.82</v>
      </c>
      <c r="E19" s="52">
        <v>15922.95</v>
      </c>
      <c r="F19" s="52">
        <v>5222.65</v>
      </c>
      <c r="G19" s="52">
        <v>0</v>
      </c>
      <c r="H19" s="52">
        <v>0</v>
      </c>
      <c r="I19" s="52">
        <v>0</v>
      </c>
      <c r="J19" s="52"/>
      <c r="K19" s="52">
        <f>SUM(L19+M19+N19+O19+P19+R19)</f>
        <v>3079489.27</v>
      </c>
      <c r="L19" s="206">
        <v>2892331.81</v>
      </c>
      <c r="M19" s="52">
        <v>83681.55</v>
      </c>
      <c r="N19" s="52">
        <v>90391.16</v>
      </c>
      <c r="O19" s="52">
        <v>13084.75</v>
      </c>
      <c r="P19" s="52">
        <v>0</v>
      </c>
      <c r="Q19" s="52">
        <v>0</v>
      </c>
      <c r="R19" s="52">
        <v>0</v>
      </c>
      <c r="S19" s="52">
        <v>0</v>
      </c>
      <c r="T19" s="174"/>
      <c r="U19" s="259">
        <f>B19-G19-I19</f>
        <v>1303944.0699999998</v>
      </c>
      <c r="V19" s="259">
        <f>K19-P19-R19</f>
        <v>3079489.27</v>
      </c>
    </row>
    <row r="20" spans="1:22" ht="12.75">
      <c r="A20" s="52" t="s">
        <v>21</v>
      </c>
      <c r="B20" s="52">
        <f>SUM(C20:I20)</f>
        <v>957021.1399999999</v>
      </c>
      <c r="C20" s="52">
        <v>931778.49</v>
      </c>
      <c r="D20" s="52">
        <v>2918.61</v>
      </c>
      <c r="E20" s="52">
        <v>4268.7</v>
      </c>
      <c r="F20" s="52">
        <v>13658.07</v>
      </c>
      <c r="G20" s="52">
        <v>4397.27</v>
      </c>
      <c r="H20" s="52">
        <v>0</v>
      </c>
      <c r="I20" s="52">
        <v>0</v>
      </c>
      <c r="J20" s="52"/>
      <c r="K20" s="52">
        <f>SUM(L20+M20+N20+O20+P20+R20)</f>
        <v>1561453.4200000002</v>
      </c>
      <c r="L20" s="52">
        <v>1517924.42</v>
      </c>
      <c r="M20" s="52">
        <v>2173</v>
      </c>
      <c r="N20" s="52">
        <v>24573.09</v>
      </c>
      <c r="O20" s="52">
        <v>2316.85</v>
      </c>
      <c r="P20" s="52">
        <v>14466.06</v>
      </c>
      <c r="Q20" s="52">
        <v>0</v>
      </c>
      <c r="R20" s="52">
        <v>0</v>
      </c>
      <c r="S20" s="52">
        <v>0</v>
      </c>
      <c r="T20" s="52"/>
      <c r="U20" s="259">
        <f>B20-G20-I20</f>
        <v>952623.8699999999</v>
      </c>
      <c r="V20" s="259">
        <f>K20-P20-R20</f>
        <v>1546987.36</v>
      </c>
    </row>
    <row r="21" spans="1:22" ht="12.75">
      <c r="A21" s="52" t="s">
        <v>22</v>
      </c>
      <c r="B21" s="52">
        <f>SUM(C21:I21)</f>
        <v>3106624.8</v>
      </c>
      <c r="C21" s="52">
        <v>3081343.99</v>
      </c>
      <c r="D21" s="52">
        <v>7222.3</v>
      </c>
      <c r="E21" s="52">
        <v>11171.5</v>
      </c>
      <c r="F21" s="52">
        <v>6887.01</v>
      </c>
      <c r="G21" s="52">
        <v>0</v>
      </c>
      <c r="H21" s="52">
        <v>0</v>
      </c>
      <c r="I21" s="52">
        <v>0</v>
      </c>
      <c r="J21" s="52"/>
      <c r="K21" s="52">
        <f>SUM(L21+M21+N21+O21+P21+R21)</f>
        <v>2623986.76</v>
      </c>
      <c r="L21" s="52">
        <v>0</v>
      </c>
      <c r="M21" s="52">
        <v>2603702.23</v>
      </c>
      <c r="N21" s="52">
        <v>20284.53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/>
      <c r="U21" s="259">
        <f>B21-G21-I21</f>
        <v>3106624.8</v>
      </c>
      <c r="V21" s="259">
        <f>K21-P21-R21</f>
        <v>2623986.76</v>
      </c>
    </row>
    <row r="22" spans="1:22" ht="12.75">
      <c r="A22" s="52" t="s">
        <v>23</v>
      </c>
      <c r="B22" s="52">
        <f>SUM(C22:I22)</f>
        <v>379806.97000000003</v>
      </c>
      <c r="C22" s="52">
        <v>360371.2</v>
      </c>
      <c r="D22" s="52">
        <v>0</v>
      </c>
      <c r="E22" s="52">
        <v>6811.06</v>
      </c>
      <c r="F22" s="52">
        <v>12624.71</v>
      </c>
      <c r="G22" s="52">
        <v>0</v>
      </c>
      <c r="H22" s="52">
        <v>0</v>
      </c>
      <c r="I22" s="52">
        <v>0</v>
      </c>
      <c r="J22" s="52"/>
      <c r="K22" s="52">
        <f>SUM(L22+M22+N22+O22+P22+R22)</f>
        <v>438572</v>
      </c>
      <c r="L22" s="52">
        <v>29076</v>
      </c>
      <c r="M22" s="52">
        <v>409496</v>
      </c>
      <c r="N22" s="52">
        <v>0</v>
      </c>
      <c r="O22" s="52">
        <v>0</v>
      </c>
      <c r="P22" s="52">
        <v>0</v>
      </c>
      <c r="Q22" s="52">
        <v>0</v>
      </c>
      <c r="R22" s="44">
        <v>0</v>
      </c>
      <c r="S22" s="52">
        <v>0</v>
      </c>
      <c r="T22" s="52"/>
      <c r="U22" s="259">
        <f>B22-G22-I22</f>
        <v>379806.97000000003</v>
      </c>
      <c r="V22" s="259">
        <f>K22-P22-R22</f>
        <v>438572</v>
      </c>
    </row>
    <row r="23" spans="1:20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44"/>
      <c r="S23" s="52"/>
      <c r="T23" s="52"/>
    </row>
    <row r="24" spans="1:22" ht="12.75">
      <c r="A24" s="52" t="s">
        <v>24</v>
      </c>
      <c r="B24" s="52">
        <f>SUM(C24:I24)</f>
        <v>2586424.87</v>
      </c>
      <c r="C24" s="52">
        <v>2230083.34</v>
      </c>
      <c r="D24" s="52">
        <v>9750.93</v>
      </c>
      <c r="E24" s="52">
        <v>34000.81</v>
      </c>
      <c r="F24" s="52">
        <v>46333.79</v>
      </c>
      <c r="G24" s="52">
        <v>5044</v>
      </c>
      <c r="H24" s="52">
        <v>0</v>
      </c>
      <c r="I24" s="52">
        <v>261212</v>
      </c>
      <c r="J24" s="52"/>
      <c r="K24" s="52">
        <f>SUM(L24+M24+N24+O24+P24+R24)</f>
        <v>4889518.01</v>
      </c>
      <c r="L24" s="52">
        <v>141810.66999999998</v>
      </c>
      <c r="M24" s="52">
        <v>4691448.77</v>
      </c>
      <c r="N24" s="52">
        <v>52085.59</v>
      </c>
      <c r="O24" s="52">
        <v>1592.98</v>
      </c>
      <c r="P24" s="52">
        <v>2580</v>
      </c>
      <c r="Q24" s="52">
        <v>0</v>
      </c>
      <c r="R24" s="44">
        <v>0</v>
      </c>
      <c r="S24" s="52">
        <v>0</v>
      </c>
      <c r="T24" s="52"/>
      <c r="U24" s="259">
        <f>B24-G24-I24</f>
        <v>2320168.87</v>
      </c>
      <c r="V24" s="259">
        <f>K24-P24-R24</f>
        <v>4886938.01</v>
      </c>
    </row>
    <row r="25" spans="1:22" ht="12.75">
      <c r="A25" s="52" t="s">
        <v>25</v>
      </c>
      <c r="B25" s="52">
        <f>SUM(C25:I25)</f>
        <v>678079.5700000001</v>
      </c>
      <c r="C25" s="52">
        <v>583090.38</v>
      </c>
      <c r="D25" s="52">
        <v>61009.77</v>
      </c>
      <c r="E25" s="52">
        <v>16918.03</v>
      </c>
      <c r="F25" s="52">
        <v>17061.39</v>
      </c>
      <c r="G25" s="52">
        <v>0</v>
      </c>
      <c r="H25" s="52">
        <v>0</v>
      </c>
      <c r="I25" s="52">
        <v>0</v>
      </c>
      <c r="J25" s="52"/>
      <c r="K25" s="52">
        <f>SUM(L25+M25+N25+O25+P25+R25)</f>
        <v>476951.10000000003</v>
      </c>
      <c r="L25" s="52">
        <v>465813.83</v>
      </c>
      <c r="M25" s="52">
        <v>525</v>
      </c>
      <c r="N25" s="52">
        <v>4370.81</v>
      </c>
      <c r="O25" s="52">
        <v>6241.46</v>
      </c>
      <c r="P25" s="52">
        <v>0</v>
      </c>
      <c r="Q25" s="52">
        <v>0</v>
      </c>
      <c r="R25" s="52">
        <v>0</v>
      </c>
      <c r="S25" s="52">
        <v>0</v>
      </c>
      <c r="T25" s="52"/>
      <c r="U25" s="259">
        <f>B25-G25-I25</f>
        <v>678079.5700000001</v>
      </c>
      <c r="V25" s="259">
        <f>K25-P25-R25</f>
        <v>476951.10000000003</v>
      </c>
    </row>
    <row r="26" spans="1:22" ht="12.75">
      <c r="A26" s="52" t="s">
        <v>26</v>
      </c>
      <c r="B26" s="52">
        <f>SUM(C26:I26)</f>
        <v>1608765.6900000002</v>
      </c>
      <c r="C26" s="52">
        <v>1566294.1</v>
      </c>
      <c r="D26" s="52">
        <v>18919.12</v>
      </c>
      <c r="E26" s="52">
        <v>17699.93</v>
      </c>
      <c r="F26" s="52">
        <v>3948.27</v>
      </c>
      <c r="G26" s="52">
        <v>1904.27</v>
      </c>
      <c r="H26" s="52">
        <v>0</v>
      </c>
      <c r="I26" s="52">
        <v>0</v>
      </c>
      <c r="J26" s="52"/>
      <c r="K26" s="52">
        <f>SUM(L26+M26+N26+O26+P26+R26)</f>
        <v>3193275.8899999997</v>
      </c>
      <c r="L26" s="52">
        <v>3030148.3</v>
      </c>
      <c r="M26" s="52">
        <v>4005</v>
      </c>
      <c r="N26" s="52">
        <v>135366.54</v>
      </c>
      <c r="O26" s="52">
        <v>5066.13</v>
      </c>
      <c r="P26" s="52">
        <v>18689.92</v>
      </c>
      <c r="Q26" s="52">
        <v>0</v>
      </c>
      <c r="R26" s="52">
        <v>0</v>
      </c>
      <c r="S26" s="52">
        <v>0</v>
      </c>
      <c r="T26" s="52"/>
      <c r="U26" s="259">
        <f>B26-G26-I26</f>
        <v>1606861.4200000002</v>
      </c>
      <c r="V26" s="259">
        <f>K26-P26-R26</f>
        <v>3174585.9699999997</v>
      </c>
    </row>
    <row r="27" spans="1:22" ht="12.75">
      <c r="A27" s="52" t="s">
        <v>27</v>
      </c>
      <c r="B27" s="52">
        <f>SUM(C27:I27)</f>
        <v>2751279.2199999997</v>
      </c>
      <c r="C27" s="52">
        <v>2451126</v>
      </c>
      <c r="D27" s="52">
        <v>204412</v>
      </c>
      <c r="E27" s="206">
        <v>70885.26</v>
      </c>
      <c r="F27" s="52">
        <v>24855.96</v>
      </c>
      <c r="G27" s="52">
        <v>0</v>
      </c>
      <c r="H27" s="52">
        <v>0</v>
      </c>
      <c r="I27" s="52">
        <v>0</v>
      </c>
      <c r="J27" s="52"/>
      <c r="K27" s="52">
        <f>SUM(L27+M27+N27+O27+P27+R27)</f>
        <v>5904354</v>
      </c>
      <c r="L27" s="52">
        <v>5355459</v>
      </c>
      <c r="M27" s="52">
        <v>389448</v>
      </c>
      <c r="N27" s="52">
        <v>146931</v>
      </c>
      <c r="O27" s="52">
        <v>12516</v>
      </c>
      <c r="P27" s="52">
        <v>0</v>
      </c>
      <c r="Q27" s="52">
        <v>0</v>
      </c>
      <c r="R27" s="52">
        <v>0</v>
      </c>
      <c r="S27" s="52">
        <v>0</v>
      </c>
      <c r="T27" s="52"/>
      <c r="U27" s="259">
        <f>B27-G27-I27</f>
        <v>2751279.2199999997</v>
      </c>
      <c r="V27" s="259">
        <f>K27-P27-R27</f>
        <v>5904354</v>
      </c>
    </row>
    <row r="28" spans="1:22" ht="12.75">
      <c r="A28" s="52" t="s">
        <v>28</v>
      </c>
      <c r="B28" s="52">
        <f>SUM(C28:I28)</f>
        <v>211030.16</v>
      </c>
      <c r="C28" s="52">
        <v>203235.5</v>
      </c>
      <c r="D28" s="52">
        <v>203.79</v>
      </c>
      <c r="E28" s="52">
        <v>992.68</v>
      </c>
      <c r="F28" s="52">
        <v>6598.1900000000005</v>
      </c>
      <c r="G28" s="52">
        <v>0</v>
      </c>
      <c r="H28" s="52">
        <v>0</v>
      </c>
      <c r="I28" s="52">
        <v>0</v>
      </c>
      <c r="J28" s="52"/>
      <c r="K28" s="52">
        <f>SUM(L28+M28+N28+O28+P28+R28)</f>
        <v>2649.58</v>
      </c>
      <c r="L28" s="52">
        <v>0</v>
      </c>
      <c r="M28" s="52">
        <v>143</v>
      </c>
      <c r="N28" s="52">
        <v>2506.58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/>
      <c r="U28" s="259">
        <f>B28-G28-I28</f>
        <v>211030.16</v>
      </c>
      <c r="V28" s="259">
        <f>K28-P28-R28</f>
        <v>2649.58</v>
      </c>
    </row>
    <row r="29" spans="1:20" ht="12.75">
      <c r="A29" s="52"/>
      <c r="B29" s="52"/>
      <c r="C29" s="52"/>
      <c r="D29" s="52"/>
      <c r="E29" s="52"/>
      <c r="F29" s="52"/>
      <c r="G29" s="52"/>
      <c r="H29" s="206"/>
      <c r="I29" s="206"/>
      <c r="J29" s="52"/>
      <c r="K29" s="52"/>
      <c r="L29" s="52"/>
      <c r="M29" s="52"/>
      <c r="N29" s="52"/>
      <c r="O29" s="52"/>
      <c r="P29" s="52"/>
      <c r="Q29" s="52"/>
      <c r="R29" s="44"/>
      <c r="S29" s="52"/>
      <c r="T29" s="52"/>
    </row>
    <row r="30" spans="1:22" ht="12.75">
      <c r="A30" s="51" t="s">
        <v>148</v>
      </c>
      <c r="B30" s="52">
        <f>SUM(C30:I30)</f>
        <v>10680737.47</v>
      </c>
      <c r="C30" s="52">
        <v>10545605.93</v>
      </c>
      <c r="D30" s="52">
        <v>31537.57</v>
      </c>
      <c r="E30" s="52">
        <v>5021.91</v>
      </c>
      <c r="F30" s="206">
        <v>98572.06</v>
      </c>
      <c r="G30" s="52">
        <v>0</v>
      </c>
      <c r="H30" s="52">
        <v>0</v>
      </c>
      <c r="I30" s="52">
        <v>0</v>
      </c>
      <c r="J30" s="52"/>
      <c r="K30" s="52">
        <f>SUM(L30+M30+N30+O30+P30+R30)</f>
        <v>16267.419999999998</v>
      </c>
      <c r="L30" s="44">
        <v>3440</v>
      </c>
      <c r="M30" s="52">
        <v>11640.8</v>
      </c>
      <c r="N30" s="52">
        <v>1186.62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/>
      <c r="U30" s="259">
        <f>B30-G30-I30</f>
        <v>10680737.47</v>
      </c>
      <c r="V30" s="259">
        <f>K30-P30-R30</f>
        <v>16267.419999999998</v>
      </c>
    </row>
    <row r="31" spans="1:22" ht="12.75">
      <c r="A31" s="52" t="s">
        <v>29</v>
      </c>
      <c r="B31" s="52">
        <f>SUM(C31:I31)</f>
        <v>9972758.18</v>
      </c>
      <c r="C31" s="52">
        <v>9448740.29</v>
      </c>
      <c r="D31" s="52">
        <v>286818.01</v>
      </c>
      <c r="E31" s="52">
        <v>162269.72</v>
      </c>
      <c r="F31" s="52">
        <v>61483.159999999996</v>
      </c>
      <c r="G31" s="52">
        <v>13447</v>
      </c>
      <c r="H31" s="52">
        <v>0</v>
      </c>
      <c r="I31" s="52">
        <v>0</v>
      </c>
      <c r="J31" s="52"/>
      <c r="K31" s="52">
        <f>SUM(L31+M31+N31+O31+P31+R31)</f>
        <v>14517980.16</v>
      </c>
      <c r="L31" s="52">
        <v>13264040.67</v>
      </c>
      <c r="M31" s="52">
        <v>1144395.45</v>
      </c>
      <c r="N31" s="52">
        <v>81988.76</v>
      </c>
      <c r="O31" s="52">
        <v>26666.97</v>
      </c>
      <c r="P31" s="52">
        <v>888.31</v>
      </c>
      <c r="Q31" s="52">
        <v>0</v>
      </c>
      <c r="R31" s="52">
        <v>0</v>
      </c>
      <c r="S31" s="52">
        <v>0</v>
      </c>
      <c r="T31" s="52"/>
      <c r="U31" s="259">
        <f>B31-G31-I31</f>
        <v>9959311.18</v>
      </c>
      <c r="V31" s="259">
        <f>K31-P31-R31</f>
        <v>14517091.85</v>
      </c>
    </row>
    <row r="32" spans="1:22" ht="12.75">
      <c r="A32" s="52" t="s">
        <v>30</v>
      </c>
      <c r="B32" s="52">
        <f>SUM(C32:I32)</f>
        <v>481961.05</v>
      </c>
      <c r="C32" s="52">
        <v>451608.73</v>
      </c>
      <c r="D32" s="52">
        <v>24000</v>
      </c>
      <c r="E32" s="52">
        <v>1271.48</v>
      </c>
      <c r="F32" s="52">
        <v>5080.839999999999</v>
      </c>
      <c r="G32" s="52">
        <v>0</v>
      </c>
      <c r="H32" s="52">
        <v>0</v>
      </c>
      <c r="I32" s="52">
        <v>0</v>
      </c>
      <c r="J32" s="52"/>
      <c r="K32" s="52">
        <f>SUM(L32+M32+N32+O32+P32+R32)</f>
        <v>636539.26</v>
      </c>
      <c r="L32" s="52">
        <v>613210.95</v>
      </c>
      <c r="M32" s="52">
        <v>0</v>
      </c>
      <c r="N32" s="52">
        <v>21985.91</v>
      </c>
      <c r="O32" s="52">
        <v>735</v>
      </c>
      <c r="P32" s="52">
        <v>607.4</v>
      </c>
      <c r="Q32" s="52">
        <v>0</v>
      </c>
      <c r="R32" s="52">
        <v>0</v>
      </c>
      <c r="S32" s="52">
        <v>0</v>
      </c>
      <c r="T32" s="52"/>
      <c r="U32" s="259">
        <f>B32-G32-I32</f>
        <v>481961.05</v>
      </c>
      <c r="V32" s="259">
        <f>K32-P32-R32</f>
        <v>635931.86</v>
      </c>
    </row>
    <row r="33" spans="1:22" ht="12.75">
      <c r="A33" s="52" t="s">
        <v>31</v>
      </c>
      <c r="B33" s="52">
        <f>SUM(C33:I33)</f>
        <v>1038474.5000000001</v>
      </c>
      <c r="C33" s="52">
        <v>977345.79</v>
      </c>
      <c r="D33" s="52">
        <v>2899.51</v>
      </c>
      <c r="E33" s="52">
        <v>47165.91</v>
      </c>
      <c r="F33" s="52">
        <v>11063.289999999999</v>
      </c>
      <c r="G33" s="52">
        <v>0</v>
      </c>
      <c r="H33" s="52">
        <v>0</v>
      </c>
      <c r="I33" s="52">
        <v>0</v>
      </c>
      <c r="J33" s="52"/>
      <c r="K33" s="52">
        <f>SUM(L33+M33+N33+O33+P33+R33)</f>
        <v>1846313.65</v>
      </c>
      <c r="L33" s="52">
        <v>1734038.43</v>
      </c>
      <c r="M33" s="52">
        <v>78261.7</v>
      </c>
      <c r="N33" s="52">
        <v>30918.85</v>
      </c>
      <c r="O33" s="52">
        <v>3094.67</v>
      </c>
      <c r="P33" s="52">
        <v>0</v>
      </c>
      <c r="Q33" s="52">
        <v>0</v>
      </c>
      <c r="R33" s="52">
        <v>0</v>
      </c>
      <c r="S33" s="52">
        <v>0</v>
      </c>
      <c r="T33" s="52"/>
      <c r="U33" s="259">
        <f>B33-G33-I33</f>
        <v>1038474.5000000001</v>
      </c>
      <c r="V33" s="259">
        <f>K33-P33-R33</f>
        <v>1846313.65</v>
      </c>
    </row>
    <row r="34" spans="1:22" ht="12.75">
      <c r="A34" s="52" t="s">
        <v>32</v>
      </c>
      <c r="B34" s="52">
        <f>SUM(C34:I34)</f>
        <v>575630.4099999999</v>
      </c>
      <c r="C34" s="52">
        <v>560294.2</v>
      </c>
      <c r="D34" s="52">
        <v>0</v>
      </c>
      <c r="E34" s="52">
        <v>8553.22</v>
      </c>
      <c r="F34" s="52">
        <v>6782.99</v>
      </c>
      <c r="G34" s="52">
        <v>0</v>
      </c>
      <c r="H34" s="52">
        <v>0</v>
      </c>
      <c r="I34" s="52">
        <v>0</v>
      </c>
      <c r="J34" s="52"/>
      <c r="K34" s="52">
        <f>SUM(L34+M34+N34+O34+P34+R34)</f>
        <v>319419.83</v>
      </c>
      <c r="L34" s="52">
        <v>311103.26</v>
      </c>
      <c r="M34" s="52">
        <v>0</v>
      </c>
      <c r="N34" s="52">
        <v>4585.8</v>
      </c>
      <c r="O34" s="52">
        <v>2572.9300000000003</v>
      </c>
      <c r="P34" s="52">
        <v>1157.84</v>
      </c>
      <c r="Q34" s="52">
        <v>0</v>
      </c>
      <c r="R34" s="52">
        <v>0</v>
      </c>
      <c r="S34" s="52">
        <v>0</v>
      </c>
      <c r="T34" s="52"/>
      <c r="U34" s="259">
        <f>B34-G34-I34</f>
        <v>575630.4099999999</v>
      </c>
      <c r="V34" s="259">
        <f>K34-P34-R34</f>
        <v>318261.99</v>
      </c>
    </row>
    <row r="35" spans="1:20" ht="12.75">
      <c r="A35" s="52"/>
      <c r="B35" s="52"/>
      <c r="C35" s="52"/>
      <c r="D35" s="52"/>
      <c r="E35" s="206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44"/>
      <c r="S35" s="52"/>
      <c r="T35" s="52"/>
    </row>
    <row r="36" spans="1:22" ht="12.75">
      <c r="A36" s="52" t="s">
        <v>33</v>
      </c>
      <c r="B36" s="52">
        <f>SUM(C36:I36)</f>
        <v>200674.19</v>
      </c>
      <c r="C36" s="52">
        <v>133563.5</v>
      </c>
      <c r="D36" s="52">
        <v>5204.14</v>
      </c>
      <c r="E36" s="52">
        <v>19650.07</v>
      </c>
      <c r="F36" s="52">
        <v>42256.479999999996</v>
      </c>
      <c r="G36" s="52">
        <v>0</v>
      </c>
      <c r="H36" s="52">
        <v>0</v>
      </c>
      <c r="I36" s="52">
        <v>0</v>
      </c>
      <c r="J36" s="52"/>
      <c r="K36" s="52">
        <f>SUM(L36+M36+N36+O36+P36+R36)</f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/>
      <c r="U36" s="259">
        <f>B36-G36-I36</f>
        <v>200674.19</v>
      </c>
      <c r="V36" s="259">
        <f>K36-P36-R36</f>
        <v>0</v>
      </c>
    </row>
    <row r="37" spans="1:22" ht="12.75">
      <c r="A37" s="52" t="s">
        <v>34</v>
      </c>
      <c r="B37" s="52">
        <f>SUM(C37:I37)</f>
        <v>1630729.75</v>
      </c>
      <c r="C37" s="52">
        <v>1469246.94</v>
      </c>
      <c r="D37" s="52">
        <v>151058.32</v>
      </c>
      <c r="E37" s="52">
        <v>10421.990000000002</v>
      </c>
      <c r="F37" s="52">
        <v>2.5</v>
      </c>
      <c r="G37" s="206">
        <v>0</v>
      </c>
      <c r="H37" s="52">
        <v>0</v>
      </c>
      <c r="I37" s="52">
        <v>0</v>
      </c>
      <c r="J37" s="52"/>
      <c r="K37" s="52">
        <f>SUM(L37+M37+N37+O37+P37+R37)</f>
        <v>474074.54</v>
      </c>
      <c r="L37" s="52">
        <v>358758.1</v>
      </c>
      <c r="M37" s="52">
        <v>107016.44</v>
      </c>
      <c r="N37" s="52">
        <v>2910.58</v>
      </c>
      <c r="O37" s="52">
        <v>175.26</v>
      </c>
      <c r="P37" s="52">
        <v>5214.16</v>
      </c>
      <c r="Q37" s="52">
        <v>0</v>
      </c>
      <c r="R37" s="52">
        <v>0</v>
      </c>
      <c r="S37" s="52">
        <v>0</v>
      </c>
      <c r="T37" s="52"/>
      <c r="U37" s="259">
        <f>B37-G37-I37</f>
        <v>1630729.75</v>
      </c>
      <c r="V37" s="259">
        <f>K37-P37-R37</f>
        <v>468860.38</v>
      </c>
    </row>
    <row r="38" spans="1:22" ht="12.75">
      <c r="A38" s="52" t="s">
        <v>35</v>
      </c>
      <c r="B38" s="52">
        <f>SUM(C38:I38)</f>
        <v>2115916.83</v>
      </c>
      <c r="C38" s="52">
        <v>1462001.28</v>
      </c>
      <c r="D38" s="52">
        <v>627473.26</v>
      </c>
      <c r="E38" s="52">
        <v>12497.6</v>
      </c>
      <c r="F38" s="52">
        <v>8759.69</v>
      </c>
      <c r="G38" s="52">
        <v>5185</v>
      </c>
      <c r="H38" s="52">
        <v>0</v>
      </c>
      <c r="I38" s="52">
        <v>0</v>
      </c>
      <c r="J38" s="52"/>
      <c r="K38" s="52">
        <f>SUM(L38+M38+N38+O38+P38+R38)</f>
        <v>1485442.15</v>
      </c>
      <c r="L38" s="52">
        <v>1344736.89</v>
      </c>
      <c r="M38" s="52">
        <v>96197.57</v>
      </c>
      <c r="N38" s="52">
        <v>43810.14</v>
      </c>
      <c r="O38" s="52">
        <v>697.55</v>
      </c>
      <c r="P38" s="52">
        <v>0</v>
      </c>
      <c r="Q38" s="52">
        <v>0</v>
      </c>
      <c r="R38" s="44">
        <v>0</v>
      </c>
      <c r="S38" s="52">
        <v>0</v>
      </c>
      <c r="T38" s="52"/>
      <c r="U38" s="259">
        <f>B38-G38-I38</f>
        <v>2110731.83</v>
      </c>
      <c r="V38" s="259">
        <f>K38-P38-R38</f>
        <v>1485442.15</v>
      </c>
    </row>
    <row r="39" spans="1:22" ht="12.75">
      <c r="A39" s="47" t="s">
        <v>36</v>
      </c>
      <c r="B39" s="47">
        <f>SUM(C39:I39)</f>
        <v>306197.94</v>
      </c>
      <c r="C39" s="47">
        <v>302799</v>
      </c>
      <c r="D39" s="47">
        <v>750</v>
      </c>
      <c r="E39" s="47">
        <v>2397.27</v>
      </c>
      <c r="F39" s="47">
        <v>251.67</v>
      </c>
      <c r="G39" s="47">
        <v>0</v>
      </c>
      <c r="H39" s="47">
        <v>0</v>
      </c>
      <c r="I39" s="47">
        <v>0</v>
      </c>
      <c r="J39" s="47"/>
      <c r="K39" s="47">
        <f>SUM(L39+M39+N39+O39+P39+R39)</f>
        <v>855905.2</v>
      </c>
      <c r="L39" s="47">
        <v>837782.1799999999</v>
      </c>
      <c r="M39" s="47">
        <v>330</v>
      </c>
      <c r="N39" s="47">
        <v>17321.75</v>
      </c>
      <c r="O39" s="47">
        <v>471.27</v>
      </c>
      <c r="P39" s="143">
        <v>0</v>
      </c>
      <c r="Q39" s="47">
        <v>0</v>
      </c>
      <c r="R39" s="47">
        <v>0</v>
      </c>
      <c r="S39" s="47">
        <v>0</v>
      </c>
      <c r="T39" s="52"/>
      <c r="U39" s="259">
        <f>B39-G39-I39</f>
        <v>306197.94</v>
      </c>
      <c r="V39" s="259">
        <f>K39-P39-R39</f>
        <v>855905.2</v>
      </c>
    </row>
    <row r="40" spans="1:20" ht="12.75">
      <c r="A40" s="112" t="s">
        <v>228</v>
      </c>
      <c r="B40" s="52" t="s">
        <v>230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T40" s="174"/>
    </row>
    <row r="41" spans="12:20" ht="12.75">
      <c r="L41" s="260"/>
      <c r="M41" s="260"/>
      <c r="N41" s="260"/>
      <c r="O41" s="260"/>
      <c r="P41" s="260"/>
      <c r="Q41" s="260"/>
      <c r="T41" s="174"/>
    </row>
    <row r="42" spans="12:20" ht="12.75">
      <c r="L42" s="260"/>
      <c r="M42" s="260"/>
      <c r="N42" s="260"/>
      <c r="O42" s="260"/>
      <c r="P42" s="260"/>
      <c r="Q42" s="260"/>
      <c r="T42" s="174"/>
    </row>
    <row r="43" spans="12:20" ht="12.75">
      <c r="L43" s="260"/>
      <c r="M43" s="260"/>
      <c r="N43" s="260"/>
      <c r="O43" s="260"/>
      <c r="P43" s="260"/>
      <c r="Q43" s="260"/>
      <c r="T43" s="174"/>
    </row>
    <row r="44" spans="12:20" ht="12.75">
      <c r="L44" s="260"/>
      <c r="M44" s="260"/>
      <c r="N44" s="260"/>
      <c r="O44" s="260"/>
      <c r="P44" s="260"/>
      <c r="Q44" s="260"/>
      <c r="T44" s="174"/>
    </row>
    <row r="45" spans="12:20" ht="12.75">
      <c r="L45" s="260"/>
      <c r="M45" s="260"/>
      <c r="N45" s="260"/>
      <c r="O45" s="260"/>
      <c r="T45" s="174"/>
    </row>
    <row r="46" spans="12:20" ht="12.75">
      <c r="L46" s="260"/>
      <c r="M46" s="260"/>
      <c r="N46" s="260"/>
      <c r="O46" s="260"/>
      <c r="P46" s="260"/>
      <c r="Q46" s="260"/>
      <c r="T46" s="174"/>
    </row>
    <row r="47" spans="12:20" ht="12.75">
      <c r="L47" s="260"/>
      <c r="M47" s="260"/>
      <c r="N47" s="260"/>
      <c r="O47" s="260"/>
      <c r="P47" s="260"/>
      <c r="Q47" s="260"/>
      <c r="T47" s="174"/>
    </row>
    <row r="48" spans="12:20" ht="12.75">
      <c r="L48" s="260"/>
      <c r="M48" s="260"/>
      <c r="N48" s="260"/>
      <c r="O48" s="260"/>
      <c r="P48" s="260"/>
      <c r="Q48" s="260"/>
      <c r="T48" s="174"/>
    </row>
    <row r="49" spans="12:20" ht="12.75">
      <c r="L49" s="260"/>
      <c r="M49" s="260"/>
      <c r="N49" s="260"/>
      <c r="O49" s="260"/>
      <c r="P49" s="260"/>
      <c r="Q49" s="260"/>
      <c r="T49" s="174"/>
    </row>
    <row r="50" spans="12:20" ht="12.75">
      <c r="L50" s="260"/>
      <c r="M50" s="260"/>
      <c r="N50" s="260"/>
      <c r="O50" s="260"/>
      <c r="P50" s="260"/>
      <c r="Q50" s="260"/>
      <c r="T50" s="174"/>
    </row>
    <row r="51" spans="12:20" ht="12.75">
      <c r="L51" s="260"/>
      <c r="M51" s="260"/>
      <c r="N51" s="260"/>
      <c r="O51" s="260"/>
      <c r="T51" s="174"/>
    </row>
    <row r="52" ht="12.75">
      <c r="T52" s="174"/>
    </row>
    <row r="53" spans="12:20" ht="12.75">
      <c r="L53" s="260"/>
      <c r="M53" s="260"/>
      <c r="N53" s="260"/>
      <c r="O53" s="260"/>
      <c r="P53" s="260"/>
      <c r="Q53" s="260"/>
      <c r="T53" s="174"/>
    </row>
    <row r="54" spans="12:20" ht="12.75">
      <c r="L54" s="260"/>
      <c r="M54" s="260"/>
      <c r="N54" s="260"/>
      <c r="O54" s="260"/>
      <c r="P54" s="260"/>
      <c r="Q54" s="260"/>
      <c r="T54" s="174"/>
    </row>
    <row r="55" spans="12:20" ht="12.75">
      <c r="L55" s="260"/>
      <c r="M55" s="260"/>
      <c r="N55" s="260"/>
      <c r="O55" s="260"/>
      <c r="P55" s="260"/>
      <c r="Q55" s="260"/>
      <c r="T55" s="174"/>
    </row>
    <row r="56" spans="16:20" ht="12.75">
      <c r="P56" s="260"/>
      <c r="Q56" s="260"/>
      <c r="T56" s="174"/>
    </row>
    <row r="57" ht="12.75">
      <c r="T57" s="174"/>
    </row>
    <row r="58" ht="12.75">
      <c r="T58" s="174"/>
    </row>
    <row r="59" ht="12.75">
      <c r="T59" s="174"/>
    </row>
    <row r="60" ht="12.75">
      <c r="T60" s="174"/>
    </row>
    <row r="61" ht="12.75">
      <c r="T61" s="174"/>
    </row>
    <row r="62" ht="12.75">
      <c r="T62" s="174"/>
    </row>
    <row r="63" ht="12.75">
      <c r="T63" s="174"/>
    </row>
    <row r="64" ht="12.75">
      <c r="T64" s="174"/>
    </row>
    <row r="65" ht="12.75">
      <c r="T65" s="174"/>
    </row>
    <row r="66" ht="12.75">
      <c r="T66" s="174"/>
    </row>
    <row r="67" ht="12.75">
      <c r="T67" s="174"/>
    </row>
    <row r="68" ht="12.75">
      <c r="T68" s="174"/>
    </row>
    <row r="69" ht="12.75">
      <c r="T69" s="174"/>
    </row>
    <row r="70" ht="12.75">
      <c r="T70" s="174"/>
    </row>
    <row r="71" ht="12.75">
      <c r="T71" s="174"/>
    </row>
    <row r="72" ht="12.75">
      <c r="T72" s="174"/>
    </row>
    <row r="73" ht="12.75">
      <c r="T73" s="174"/>
    </row>
    <row r="74" ht="12.75">
      <c r="T74" s="174"/>
    </row>
    <row r="75" ht="12.75">
      <c r="T75" s="174"/>
    </row>
    <row r="76" ht="12.75">
      <c r="T76" s="174"/>
    </row>
    <row r="77" ht="12.75">
      <c r="T77" s="174"/>
    </row>
    <row r="78" ht="12.75">
      <c r="T78" s="174"/>
    </row>
    <row r="79" ht="12.75">
      <c r="T79" s="174"/>
    </row>
    <row r="80" ht="12.75">
      <c r="T80" s="174"/>
    </row>
    <row r="81" ht="12.75">
      <c r="T81" s="174"/>
    </row>
    <row r="82" ht="12.75">
      <c r="T82" s="174"/>
    </row>
    <row r="83" ht="12.75">
      <c r="T83" s="174"/>
    </row>
    <row r="84" ht="12.75">
      <c r="T84" s="174"/>
    </row>
    <row r="85" ht="12.75">
      <c r="T85" s="174"/>
    </row>
    <row r="86" ht="12.75">
      <c r="T86" s="174"/>
    </row>
    <row r="87" ht="12.75">
      <c r="T87" s="174"/>
    </row>
    <row r="88" ht="12.75">
      <c r="T88" s="174"/>
    </row>
    <row r="89" ht="12.75">
      <c r="T89" s="174"/>
    </row>
    <row r="90" ht="12.75">
      <c r="T90" s="174"/>
    </row>
    <row r="91" ht="12.75">
      <c r="T91" s="174"/>
    </row>
    <row r="92" ht="12.75">
      <c r="T92" s="174"/>
    </row>
    <row r="93" ht="12.75">
      <c r="T93" s="174"/>
    </row>
    <row r="94" ht="12.75">
      <c r="T94" s="174"/>
    </row>
    <row r="95" ht="12.75">
      <c r="T95" s="174"/>
    </row>
    <row r="96" ht="12.75">
      <c r="T96" s="174"/>
    </row>
    <row r="97" ht="12.75">
      <c r="T97" s="174"/>
    </row>
    <row r="98" ht="12.75">
      <c r="T98" s="174"/>
    </row>
    <row r="99" ht="12.75">
      <c r="T99" s="174"/>
    </row>
    <row r="100" ht="12.75">
      <c r="T100" s="174"/>
    </row>
    <row r="101" ht="12.75">
      <c r="T101" s="174"/>
    </row>
    <row r="102" ht="12.75">
      <c r="T102" s="174"/>
    </row>
    <row r="103" ht="12.75">
      <c r="T103" s="174"/>
    </row>
    <row r="104" ht="12.75">
      <c r="T104" s="174"/>
    </row>
    <row r="105" ht="12.75">
      <c r="T105" s="174"/>
    </row>
    <row r="106" ht="12.75">
      <c r="T106" s="174"/>
    </row>
    <row r="107" ht="12.75">
      <c r="T107" s="174"/>
    </row>
    <row r="108" ht="12.75">
      <c r="T108" s="174"/>
    </row>
    <row r="109" ht="12.75">
      <c r="T109" s="174"/>
    </row>
    <row r="110" ht="12.75">
      <c r="T110" s="174"/>
    </row>
    <row r="111" ht="12.75">
      <c r="T111" s="174"/>
    </row>
    <row r="112" ht="12.75">
      <c r="T112" s="174"/>
    </row>
    <row r="113" ht="12.75">
      <c r="T113" s="174"/>
    </row>
    <row r="114" ht="12.75">
      <c r="T114" s="174"/>
    </row>
    <row r="115" ht="12.75">
      <c r="T115" s="174"/>
    </row>
    <row r="116" ht="12.75">
      <c r="T116" s="174"/>
    </row>
    <row r="117" ht="12.75">
      <c r="T117" s="174"/>
    </row>
    <row r="118" ht="12.75">
      <c r="T118" s="174"/>
    </row>
    <row r="119" ht="12.75">
      <c r="T119" s="174"/>
    </row>
    <row r="120" ht="12.75">
      <c r="T120" s="174"/>
    </row>
    <row r="121" ht="12.75">
      <c r="T121" s="174"/>
    </row>
    <row r="122" ht="12.75">
      <c r="T122" s="174"/>
    </row>
    <row r="123" ht="12.75">
      <c r="T123" s="174"/>
    </row>
    <row r="124" ht="12.75">
      <c r="T124" s="174"/>
    </row>
    <row r="125" ht="12.75">
      <c r="T125" s="174"/>
    </row>
    <row r="126" ht="12.75">
      <c r="T126" s="174"/>
    </row>
    <row r="127" ht="12.75">
      <c r="T127" s="174"/>
    </row>
    <row r="128" ht="12.75">
      <c r="T128" s="174"/>
    </row>
    <row r="129" ht="12.75">
      <c r="T129" s="174"/>
    </row>
    <row r="130" ht="12.75">
      <c r="T130" s="174"/>
    </row>
    <row r="131" ht="12.75">
      <c r="T131" s="174"/>
    </row>
    <row r="132" ht="12.75">
      <c r="T132" s="174"/>
    </row>
    <row r="133" ht="12.75">
      <c r="T133" s="174"/>
    </row>
    <row r="134" ht="12.75">
      <c r="T134" s="174"/>
    </row>
    <row r="135" ht="12.75">
      <c r="T135" s="174"/>
    </row>
    <row r="136" ht="12.75">
      <c r="T136" s="174"/>
    </row>
    <row r="137" ht="12.75">
      <c r="T137" s="174"/>
    </row>
    <row r="138" ht="12.75">
      <c r="T138" s="174"/>
    </row>
    <row r="139" ht="12.75">
      <c r="T139" s="174"/>
    </row>
    <row r="140" ht="12.75">
      <c r="T140" s="174"/>
    </row>
    <row r="141" ht="12.75">
      <c r="T141" s="174"/>
    </row>
    <row r="142" ht="12.75">
      <c r="T142" s="174"/>
    </row>
    <row r="143" ht="12.75">
      <c r="T143" s="174"/>
    </row>
    <row r="144" ht="12.75">
      <c r="T144" s="174"/>
    </row>
    <row r="145" ht="12.75">
      <c r="T145" s="174"/>
    </row>
    <row r="146" ht="12.75">
      <c r="T146" s="174"/>
    </row>
    <row r="147" ht="12.75">
      <c r="T147" s="174"/>
    </row>
    <row r="148" ht="12.75">
      <c r="T148" s="174"/>
    </row>
    <row r="149" ht="12.75">
      <c r="T149" s="174"/>
    </row>
    <row r="150" ht="12.75">
      <c r="T150" s="174"/>
    </row>
    <row r="151" ht="12.75">
      <c r="T151" s="174"/>
    </row>
    <row r="152" ht="12.75">
      <c r="T152" s="174"/>
    </row>
    <row r="153" ht="12.75">
      <c r="T153" s="174"/>
    </row>
    <row r="154" ht="12.75">
      <c r="T154" s="174"/>
    </row>
    <row r="155" ht="12.75">
      <c r="T155" s="174"/>
    </row>
    <row r="156" ht="12.75">
      <c r="T156" s="174"/>
    </row>
    <row r="157" ht="12.75">
      <c r="T157" s="174"/>
    </row>
    <row r="158" ht="12.75">
      <c r="T158" s="174"/>
    </row>
    <row r="159" ht="12.75">
      <c r="T159" s="174"/>
    </row>
    <row r="160" ht="12.75">
      <c r="T160" s="174"/>
    </row>
    <row r="161" ht="12.75">
      <c r="T161" s="174"/>
    </row>
    <row r="162" ht="12.75">
      <c r="T162" s="174"/>
    </row>
    <row r="163" ht="12.75">
      <c r="T163" s="174"/>
    </row>
    <row r="164" ht="12.75">
      <c r="T164" s="174"/>
    </row>
    <row r="165" ht="12.75">
      <c r="T165" s="174"/>
    </row>
    <row r="166" ht="12.75">
      <c r="T166" s="174"/>
    </row>
    <row r="167" ht="12.75">
      <c r="T167" s="174"/>
    </row>
    <row r="168" ht="12.75">
      <c r="T168" s="174"/>
    </row>
    <row r="169" ht="12.75">
      <c r="T169" s="174"/>
    </row>
    <row r="170" ht="12.75">
      <c r="T170" s="174"/>
    </row>
    <row r="171" ht="12.75">
      <c r="T171" s="174"/>
    </row>
    <row r="172" ht="12.75">
      <c r="T172" s="174"/>
    </row>
    <row r="173" ht="12.75">
      <c r="T173" s="174"/>
    </row>
    <row r="174" ht="12.75">
      <c r="T174" s="174"/>
    </row>
    <row r="175" ht="12.75">
      <c r="T175" s="174"/>
    </row>
    <row r="176" ht="12.75">
      <c r="T176" s="174"/>
    </row>
    <row r="177" ht="12.75">
      <c r="T177" s="174"/>
    </row>
    <row r="178" ht="12.75">
      <c r="T178" s="174"/>
    </row>
    <row r="179" ht="12.75">
      <c r="T179" s="174"/>
    </row>
    <row r="180" ht="12.75">
      <c r="T180" s="174"/>
    </row>
    <row r="181" ht="12.75">
      <c r="T181" s="174"/>
    </row>
    <row r="182" ht="12.75">
      <c r="T182" s="174"/>
    </row>
    <row r="183" ht="12.75">
      <c r="T183" s="174"/>
    </row>
    <row r="184" ht="12.75">
      <c r="T184" s="174"/>
    </row>
    <row r="185" ht="12.75">
      <c r="T185" s="174"/>
    </row>
    <row r="186" ht="12.75">
      <c r="T186" s="174"/>
    </row>
    <row r="187" ht="12.75">
      <c r="T187" s="174"/>
    </row>
    <row r="188" ht="12.75">
      <c r="T188" s="174"/>
    </row>
    <row r="189" ht="12.75">
      <c r="T189" s="174"/>
    </row>
    <row r="190" ht="12.75">
      <c r="T190" s="174"/>
    </row>
    <row r="191" ht="12.75">
      <c r="T191" s="174"/>
    </row>
    <row r="192" ht="12.75">
      <c r="T192" s="174"/>
    </row>
    <row r="193" ht="12.75">
      <c r="T193" s="174"/>
    </row>
    <row r="194" ht="12.75">
      <c r="T194" s="174"/>
    </row>
    <row r="195" ht="12.75">
      <c r="T195" s="174"/>
    </row>
    <row r="196" ht="12.75">
      <c r="T196" s="174"/>
    </row>
    <row r="197" ht="12.75">
      <c r="T197" s="174"/>
    </row>
    <row r="198" ht="12.75">
      <c r="T198" s="174"/>
    </row>
    <row r="199" ht="12.75">
      <c r="T199" s="174"/>
    </row>
    <row r="200" ht="12.75">
      <c r="T200" s="174"/>
    </row>
    <row r="201" ht="12.75">
      <c r="T201" s="174"/>
    </row>
    <row r="202" ht="12.75">
      <c r="T202" s="174"/>
    </row>
    <row r="203" ht="12.75">
      <c r="T203" s="174"/>
    </row>
    <row r="204" ht="12.75">
      <c r="T204" s="174"/>
    </row>
    <row r="205" ht="12.75">
      <c r="T205" s="174"/>
    </row>
    <row r="206" ht="12.75">
      <c r="T206" s="174"/>
    </row>
    <row r="207" ht="12.75">
      <c r="T207" s="174"/>
    </row>
    <row r="208" ht="12.75">
      <c r="T208" s="174"/>
    </row>
    <row r="209" ht="12.75">
      <c r="T209" s="174"/>
    </row>
    <row r="210" ht="12.75">
      <c r="T210" s="174"/>
    </row>
    <row r="211" ht="12.75">
      <c r="T211" s="174"/>
    </row>
    <row r="212" ht="12.75">
      <c r="T212" s="174"/>
    </row>
    <row r="213" ht="12.75">
      <c r="T213" s="174"/>
    </row>
    <row r="214" ht="12.75">
      <c r="T214" s="174"/>
    </row>
    <row r="215" ht="12.75">
      <c r="T215" s="174"/>
    </row>
    <row r="216" ht="12.75">
      <c r="T216" s="174"/>
    </row>
    <row r="217" ht="12.75">
      <c r="T217" s="174"/>
    </row>
    <row r="218" ht="12.75">
      <c r="T218" s="174"/>
    </row>
    <row r="219" ht="12.75">
      <c r="T219" s="174"/>
    </row>
    <row r="220" ht="12.75">
      <c r="T220" s="174"/>
    </row>
    <row r="221" ht="12.75">
      <c r="T221" s="174"/>
    </row>
    <row r="222" ht="12.75">
      <c r="T222" s="174"/>
    </row>
    <row r="223" ht="12.75">
      <c r="T223" s="174"/>
    </row>
    <row r="224" ht="12.75">
      <c r="T224" s="174"/>
    </row>
    <row r="225" ht="12.75">
      <c r="T225" s="174"/>
    </row>
    <row r="226" ht="12.75">
      <c r="T226" s="174"/>
    </row>
    <row r="227" ht="12.75">
      <c r="T227" s="174"/>
    </row>
    <row r="228" ht="12.75">
      <c r="T228" s="174"/>
    </row>
    <row r="229" ht="12.75">
      <c r="T229" s="174"/>
    </row>
    <row r="230" ht="12.75">
      <c r="T230" s="174"/>
    </row>
    <row r="231" ht="12.75">
      <c r="T231" s="174"/>
    </row>
    <row r="232" ht="12.75">
      <c r="T232" s="174"/>
    </row>
    <row r="233" ht="12.75">
      <c r="T233" s="174"/>
    </row>
    <row r="234" ht="12.75">
      <c r="T234" s="174"/>
    </row>
    <row r="235" ht="12.75">
      <c r="T235" s="174"/>
    </row>
    <row r="236" ht="12.75">
      <c r="T236" s="174"/>
    </row>
    <row r="237" ht="12.75">
      <c r="T237" s="174"/>
    </row>
    <row r="238" ht="12.75">
      <c r="T238" s="174"/>
    </row>
    <row r="239" ht="12.75">
      <c r="T239" s="174"/>
    </row>
    <row r="240" ht="12.75">
      <c r="T240" s="174"/>
    </row>
    <row r="241" ht="12.75">
      <c r="T241" s="174"/>
    </row>
    <row r="242" ht="12.75">
      <c r="T242" s="174"/>
    </row>
    <row r="243" ht="12.75">
      <c r="T243" s="174"/>
    </row>
    <row r="244" ht="12.75">
      <c r="T244" s="174"/>
    </row>
    <row r="245" ht="12.75">
      <c r="T245" s="174"/>
    </row>
    <row r="246" ht="12.75">
      <c r="T246" s="174"/>
    </row>
    <row r="247" ht="12.75">
      <c r="T247" s="174"/>
    </row>
    <row r="248" ht="12.75">
      <c r="T248" s="174"/>
    </row>
    <row r="249" ht="12.75">
      <c r="T249" s="174"/>
    </row>
    <row r="250" ht="12.75">
      <c r="T250" s="174"/>
    </row>
    <row r="251" ht="12.75">
      <c r="T251" s="174"/>
    </row>
    <row r="252" ht="12.75">
      <c r="T252" s="174"/>
    </row>
    <row r="253" ht="12.75">
      <c r="T253" s="174"/>
    </row>
    <row r="254" ht="12.75">
      <c r="T254" s="174"/>
    </row>
    <row r="255" ht="12.75">
      <c r="T255" s="174"/>
    </row>
    <row r="256" ht="12.75">
      <c r="T256" s="174"/>
    </row>
    <row r="257" ht="12.75">
      <c r="T257" s="174"/>
    </row>
    <row r="258" ht="12.75">
      <c r="T258" s="174"/>
    </row>
    <row r="259" ht="12.75">
      <c r="T259" s="174"/>
    </row>
    <row r="260" ht="12.75">
      <c r="T260" s="174"/>
    </row>
    <row r="261" ht="12.75">
      <c r="T261" s="174"/>
    </row>
    <row r="262" ht="12.75">
      <c r="T262" s="174"/>
    </row>
    <row r="263" ht="12.75">
      <c r="T263" s="174"/>
    </row>
    <row r="264" ht="12.75">
      <c r="T264" s="174"/>
    </row>
    <row r="265" ht="12.75">
      <c r="T265" s="174"/>
    </row>
    <row r="266" ht="12.75">
      <c r="T266" s="174"/>
    </row>
    <row r="267" ht="12.75">
      <c r="T267" s="174"/>
    </row>
    <row r="268" ht="12.75">
      <c r="T268" s="174"/>
    </row>
    <row r="269" ht="12.75">
      <c r="T269" s="174"/>
    </row>
    <row r="270" ht="12.75">
      <c r="T270" s="174"/>
    </row>
    <row r="271" ht="12.75">
      <c r="T271" s="174"/>
    </row>
    <row r="272" ht="12.75">
      <c r="T272" s="174"/>
    </row>
    <row r="273" ht="12.75">
      <c r="T273" s="174"/>
    </row>
    <row r="274" ht="12.75">
      <c r="T274" s="174"/>
    </row>
    <row r="275" ht="12.75">
      <c r="T275" s="174"/>
    </row>
    <row r="276" ht="12.75">
      <c r="T276" s="174"/>
    </row>
    <row r="277" ht="12.75">
      <c r="T277" s="174"/>
    </row>
    <row r="278" ht="12.75">
      <c r="T278" s="174"/>
    </row>
    <row r="279" ht="12.75">
      <c r="T279" s="174"/>
    </row>
    <row r="280" ht="12.75">
      <c r="T280" s="174"/>
    </row>
    <row r="281" ht="12.75">
      <c r="T281" s="174"/>
    </row>
    <row r="282" ht="12.75">
      <c r="T282" s="174"/>
    </row>
    <row r="283" ht="12.75">
      <c r="T283" s="174"/>
    </row>
    <row r="284" ht="12.75">
      <c r="T284" s="174"/>
    </row>
    <row r="285" ht="12.75">
      <c r="T285" s="174"/>
    </row>
    <row r="286" ht="12.75">
      <c r="T286" s="174"/>
    </row>
    <row r="287" ht="12.75">
      <c r="T287" s="174"/>
    </row>
    <row r="288" ht="12.75">
      <c r="T288" s="174"/>
    </row>
    <row r="289" ht="12.75">
      <c r="T289" s="174"/>
    </row>
    <row r="290" ht="12.75">
      <c r="T290" s="174"/>
    </row>
    <row r="291" ht="12.75">
      <c r="T291" s="174"/>
    </row>
    <row r="292" ht="12.75">
      <c r="T292" s="174"/>
    </row>
    <row r="293" ht="12.75">
      <c r="T293" s="174"/>
    </row>
    <row r="294" ht="12.75">
      <c r="T294" s="174"/>
    </row>
    <row r="295" ht="12.75">
      <c r="T295" s="174"/>
    </row>
    <row r="296" ht="12.75">
      <c r="T296" s="174"/>
    </row>
    <row r="297" ht="12.75">
      <c r="T297" s="174"/>
    </row>
    <row r="298" ht="12.75">
      <c r="T298" s="174"/>
    </row>
    <row r="299" ht="12.75">
      <c r="T299" s="174"/>
    </row>
    <row r="300" ht="12.75">
      <c r="T300" s="174"/>
    </row>
    <row r="301" ht="12.75">
      <c r="T301" s="174"/>
    </row>
    <row r="302" ht="12.75">
      <c r="T302" s="174"/>
    </row>
    <row r="303" ht="12.75">
      <c r="T303" s="174"/>
    </row>
    <row r="304" ht="12.75">
      <c r="T304" s="174"/>
    </row>
    <row r="305" ht="12.75">
      <c r="T305" s="174"/>
    </row>
    <row r="306" ht="12.75">
      <c r="T306" s="174"/>
    </row>
    <row r="307" ht="12.75">
      <c r="T307" s="174"/>
    </row>
    <row r="308" ht="12.75">
      <c r="T308" s="174"/>
    </row>
    <row r="309" ht="12.75">
      <c r="T309" s="174"/>
    </row>
    <row r="310" ht="12.75">
      <c r="T310" s="174"/>
    </row>
    <row r="311" ht="12.75">
      <c r="T311" s="174"/>
    </row>
    <row r="312" ht="12.75">
      <c r="T312" s="174"/>
    </row>
    <row r="313" ht="12.75">
      <c r="T313" s="174"/>
    </row>
    <row r="314" ht="12.75">
      <c r="T314" s="174"/>
    </row>
    <row r="315" ht="12.75">
      <c r="T315" s="174"/>
    </row>
    <row r="316" ht="12.75">
      <c r="T316" s="174"/>
    </row>
    <row r="317" ht="12.75">
      <c r="T317" s="174"/>
    </row>
    <row r="318" ht="12.75">
      <c r="T318" s="174"/>
    </row>
    <row r="319" ht="12.75">
      <c r="T319" s="174"/>
    </row>
    <row r="320" ht="12.75">
      <c r="T320" s="174"/>
    </row>
    <row r="321" ht="12.75">
      <c r="T321" s="174"/>
    </row>
    <row r="322" ht="12.75">
      <c r="T322" s="174"/>
    </row>
    <row r="323" ht="12.75">
      <c r="T323" s="174"/>
    </row>
    <row r="324" ht="12.75">
      <c r="T324" s="174"/>
    </row>
    <row r="325" ht="12.75">
      <c r="T325" s="174"/>
    </row>
    <row r="326" ht="12.75">
      <c r="T326" s="174"/>
    </row>
    <row r="327" ht="12.75">
      <c r="T327" s="174"/>
    </row>
    <row r="328" ht="12.75">
      <c r="T328" s="174"/>
    </row>
    <row r="329" ht="12.75">
      <c r="T329" s="174"/>
    </row>
    <row r="330" ht="12.75">
      <c r="T330" s="174"/>
    </row>
    <row r="331" ht="12.75">
      <c r="T331" s="174"/>
    </row>
    <row r="332" ht="12.75">
      <c r="T332" s="174"/>
    </row>
    <row r="333" ht="12.75">
      <c r="T333" s="174"/>
    </row>
    <row r="334" ht="12.75">
      <c r="T334" s="174"/>
    </row>
    <row r="335" ht="12.75">
      <c r="T335" s="174"/>
    </row>
    <row r="336" ht="12.75">
      <c r="T336" s="174"/>
    </row>
    <row r="337" ht="12.75">
      <c r="T337" s="174"/>
    </row>
    <row r="338" ht="12.75">
      <c r="T338" s="174"/>
    </row>
    <row r="339" ht="12.75">
      <c r="T339" s="174"/>
    </row>
    <row r="340" ht="12.75">
      <c r="T340" s="174"/>
    </row>
    <row r="341" ht="12.75">
      <c r="T341" s="174"/>
    </row>
    <row r="342" ht="12.75">
      <c r="T342" s="174"/>
    </row>
    <row r="343" ht="12.75">
      <c r="T343" s="174"/>
    </row>
    <row r="344" ht="12.75">
      <c r="T344" s="174"/>
    </row>
    <row r="345" ht="12.75">
      <c r="T345" s="174"/>
    </row>
    <row r="346" ht="12.75">
      <c r="T346" s="174"/>
    </row>
    <row r="347" ht="12.75">
      <c r="T347" s="174"/>
    </row>
    <row r="348" ht="12.75">
      <c r="T348" s="174"/>
    </row>
    <row r="349" ht="12.75">
      <c r="T349" s="174"/>
    </row>
    <row r="350" ht="12.75">
      <c r="T350" s="174"/>
    </row>
    <row r="351" ht="12.75">
      <c r="T351" s="174"/>
    </row>
    <row r="352" ht="12.75">
      <c r="T352" s="174"/>
    </row>
    <row r="353" ht="12.75">
      <c r="T353" s="174"/>
    </row>
    <row r="354" ht="12.75">
      <c r="T354" s="174"/>
    </row>
    <row r="355" ht="12.75">
      <c r="T355" s="174"/>
    </row>
    <row r="356" ht="12.75">
      <c r="T356" s="174"/>
    </row>
    <row r="357" ht="12.75">
      <c r="T357" s="174"/>
    </row>
    <row r="358" ht="12.75">
      <c r="T358" s="174"/>
    </row>
    <row r="359" ht="12.75">
      <c r="T359" s="174"/>
    </row>
    <row r="360" ht="12.75">
      <c r="T360" s="174"/>
    </row>
    <row r="361" ht="12.75">
      <c r="T361" s="174"/>
    </row>
    <row r="362" ht="12.75">
      <c r="T362" s="174"/>
    </row>
    <row r="363" ht="12.75">
      <c r="T363" s="174"/>
    </row>
    <row r="364" ht="12.75">
      <c r="T364" s="174"/>
    </row>
    <row r="365" ht="12.75">
      <c r="T365" s="174"/>
    </row>
    <row r="366" ht="12.75">
      <c r="T366" s="174"/>
    </row>
    <row r="367" ht="12.75">
      <c r="T367" s="174"/>
    </row>
    <row r="368" ht="12.75">
      <c r="T368" s="174"/>
    </row>
    <row r="369" ht="12.75">
      <c r="T369" s="174"/>
    </row>
    <row r="370" ht="12.75">
      <c r="T370" s="174"/>
    </row>
    <row r="371" ht="12.75">
      <c r="T371" s="174"/>
    </row>
    <row r="372" ht="12.75">
      <c r="T372" s="174"/>
    </row>
    <row r="373" ht="12.75">
      <c r="T373" s="174"/>
    </row>
    <row r="374" ht="12.75">
      <c r="T374" s="174"/>
    </row>
    <row r="375" ht="12.75">
      <c r="T375" s="174"/>
    </row>
    <row r="376" ht="12.75">
      <c r="T376" s="174"/>
    </row>
    <row r="377" ht="12.75">
      <c r="T377" s="174"/>
    </row>
    <row r="378" ht="12.75">
      <c r="T378" s="174"/>
    </row>
    <row r="379" ht="12.75">
      <c r="T379" s="174"/>
    </row>
    <row r="380" ht="12.75">
      <c r="T380" s="174"/>
    </row>
    <row r="381" ht="12.75">
      <c r="T381" s="174"/>
    </row>
    <row r="382" ht="12.75">
      <c r="T382" s="174"/>
    </row>
    <row r="383" ht="12.75">
      <c r="T383" s="174"/>
    </row>
    <row r="384" ht="12.75">
      <c r="T384" s="174"/>
    </row>
    <row r="385" ht="12.75">
      <c r="T385" s="174"/>
    </row>
    <row r="386" ht="12.75">
      <c r="T386" s="174"/>
    </row>
    <row r="387" ht="12.75">
      <c r="T387" s="174"/>
    </row>
    <row r="388" ht="12.75">
      <c r="T388" s="174"/>
    </row>
    <row r="389" ht="12.75">
      <c r="T389" s="174"/>
    </row>
    <row r="390" ht="12.75">
      <c r="T390" s="174"/>
    </row>
    <row r="391" ht="12.75">
      <c r="T391" s="174"/>
    </row>
    <row r="392" ht="12.75">
      <c r="T392" s="174"/>
    </row>
    <row r="393" ht="12.75">
      <c r="T393" s="174"/>
    </row>
    <row r="394" ht="12.75">
      <c r="T394" s="174"/>
    </row>
    <row r="395" ht="12.75">
      <c r="T395" s="174"/>
    </row>
    <row r="396" ht="12.75">
      <c r="T396" s="174"/>
    </row>
    <row r="397" ht="12.75">
      <c r="T397" s="174"/>
    </row>
    <row r="398" ht="12.75">
      <c r="T398" s="174"/>
    </row>
    <row r="399" ht="12.75">
      <c r="T399" s="174"/>
    </row>
    <row r="400" ht="12.75">
      <c r="T400" s="174"/>
    </row>
    <row r="401" ht="12.75">
      <c r="T401" s="174"/>
    </row>
    <row r="402" ht="12.75">
      <c r="T402" s="174"/>
    </row>
    <row r="403" ht="12.75">
      <c r="T403" s="174"/>
    </row>
    <row r="404" ht="12.75">
      <c r="T404" s="174"/>
    </row>
    <row r="405" ht="12.75">
      <c r="T405" s="174"/>
    </row>
    <row r="406" ht="12.75">
      <c r="T406" s="174"/>
    </row>
    <row r="407" ht="12.75">
      <c r="T407" s="174"/>
    </row>
    <row r="408" ht="12.75">
      <c r="T408" s="174"/>
    </row>
    <row r="409" ht="12.75">
      <c r="T409" s="174"/>
    </row>
    <row r="410" ht="12.75">
      <c r="T410" s="174"/>
    </row>
    <row r="411" ht="12.75">
      <c r="T411" s="174"/>
    </row>
    <row r="412" ht="12.75">
      <c r="T412" s="174"/>
    </row>
    <row r="413" ht="12.75">
      <c r="T413" s="174"/>
    </row>
    <row r="414" ht="12.75">
      <c r="T414" s="174"/>
    </row>
    <row r="415" ht="12.75">
      <c r="T415" s="174"/>
    </row>
    <row r="416" ht="12.75">
      <c r="T416" s="174"/>
    </row>
    <row r="417" ht="12.75">
      <c r="T417" s="174"/>
    </row>
    <row r="418" ht="12.75">
      <c r="T418" s="174"/>
    </row>
    <row r="419" ht="12.75">
      <c r="T419" s="174"/>
    </row>
    <row r="420" ht="12.75">
      <c r="T420" s="174"/>
    </row>
    <row r="421" ht="12.75">
      <c r="T421" s="174"/>
    </row>
    <row r="422" ht="12.75">
      <c r="T422" s="174"/>
    </row>
    <row r="423" ht="12.75">
      <c r="T423" s="174"/>
    </row>
    <row r="424" ht="12.75">
      <c r="T424" s="174"/>
    </row>
    <row r="425" ht="12.75">
      <c r="T425" s="174"/>
    </row>
    <row r="426" ht="12.75">
      <c r="T426" s="174"/>
    </row>
    <row r="427" ht="12.75">
      <c r="T427" s="174"/>
    </row>
    <row r="428" ht="12.75">
      <c r="T428" s="174"/>
    </row>
    <row r="429" ht="12.75">
      <c r="T429" s="174"/>
    </row>
    <row r="430" ht="12.75">
      <c r="T430" s="174"/>
    </row>
    <row r="431" ht="12.75">
      <c r="T431" s="174"/>
    </row>
    <row r="432" ht="12.75">
      <c r="T432" s="174"/>
    </row>
    <row r="433" ht="12.75">
      <c r="T433" s="174"/>
    </row>
    <row r="434" ht="12.75">
      <c r="T434" s="174"/>
    </row>
    <row r="435" ht="12.75">
      <c r="T435" s="174"/>
    </row>
    <row r="436" ht="12.75">
      <c r="T436" s="174"/>
    </row>
    <row r="437" ht="12.75">
      <c r="T437" s="174"/>
    </row>
    <row r="438" ht="12.75">
      <c r="T438" s="174"/>
    </row>
    <row r="439" ht="12.75">
      <c r="T439" s="174"/>
    </row>
    <row r="440" ht="12.75">
      <c r="T440" s="174"/>
    </row>
    <row r="441" ht="12.75">
      <c r="T441" s="174"/>
    </row>
    <row r="442" ht="12.75">
      <c r="T442" s="174"/>
    </row>
    <row r="443" ht="12.75">
      <c r="T443" s="174"/>
    </row>
    <row r="444" ht="12.75">
      <c r="T444" s="174"/>
    </row>
    <row r="445" ht="12.75">
      <c r="T445" s="174"/>
    </row>
    <row r="446" ht="12.75">
      <c r="T446" s="174"/>
    </row>
    <row r="447" ht="12.75">
      <c r="T447" s="174"/>
    </row>
    <row r="448" ht="12.75">
      <c r="T448" s="174"/>
    </row>
    <row r="449" ht="12.75">
      <c r="T449" s="174"/>
    </row>
    <row r="450" ht="12.75">
      <c r="T450" s="174"/>
    </row>
    <row r="451" ht="12.75">
      <c r="T451" s="174"/>
    </row>
    <row r="452" ht="12.75">
      <c r="T452" s="174"/>
    </row>
    <row r="453" ht="12.75">
      <c r="T453" s="174"/>
    </row>
    <row r="454" ht="12.75">
      <c r="T454" s="174"/>
    </row>
    <row r="455" ht="12.75">
      <c r="T455" s="174"/>
    </row>
    <row r="456" ht="12.75">
      <c r="T456" s="174"/>
    </row>
    <row r="457" ht="12.75">
      <c r="T457" s="174"/>
    </row>
    <row r="458" ht="12.75">
      <c r="T458" s="174"/>
    </row>
    <row r="459" ht="12.75">
      <c r="T459" s="174"/>
    </row>
    <row r="460" ht="12.75">
      <c r="T460" s="174"/>
    </row>
    <row r="461" ht="12.75">
      <c r="T461" s="174"/>
    </row>
    <row r="462" ht="12.75">
      <c r="T462" s="174"/>
    </row>
    <row r="463" ht="12.75">
      <c r="T463" s="174"/>
    </row>
    <row r="464" ht="12.75">
      <c r="T464" s="174"/>
    </row>
    <row r="465" ht="12.75">
      <c r="T465" s="174"/>
    </row>
    <row r="466" ht="12.75">
      <c r="T466" s="174"/>
    </row>
    <row r="467" ht="12.75">
      <c r="T467" s="174"/>
    </row>
    <row r="468" ht="12.75">
      <c r="T468" s="174"/>
    </row>
    <row r="469" ht="12.75">
      <c r="T469" s="174"/>
    </row>
    <row r="470" ht="12.75">
      <c r="T470" s="174"/>
    </row>
    <row r="471" ht="12.75">
      <c r="T471" s="174"/>
    </row>
    <row r="472" ht="12.75">
      <c r="T472" s="174"/>
    </row>
    <row r="473" ht="12.75">
      <c r="T473" s="174"/>
    </row>
    <row r="474" ht="12.75">
      <c r="T474" s="174"/>
    </row>
    <row r="475" ht="12.75">
      <c r="T475" s="174"/>
    </row>
    <row r="476" ht="12.75">
      <c r="T476" s="174"/>
    </row>
    <row r="477" ht="12.75">
      <c r="T477" s="174"/>
    </row>
    <row r="478" ht="12.75">
      <c r="T478" s="174"/>
    </row>
    <row r="479" ht="12.75">
      <c r="T479" s="174"/>
    </row>
    <row r="480" ht="12.75">
      <c r="T480" s="174"/>
    </row>
    <row r="481" ht="12.75">
      <c r="T481" s="174"/>
    </row>
    <row r="482" ht="12.75">
      <c r="T482" s="174"/>
    </row>
    <row r="483" ht="12.75">
      <c r="T483" s="174"/>
    </row>
    <row r="484" ht="12.75">
      <c r="T484" s="174"/>
    </row>
    <row r="485" ht="12.75">
      <c r="T485" s="174"/>
    </row>
    <row r="486" ht="12.75">
      <c r="T486" s="174"/>
    </row>
    <row r="487" ht="12.75">
      <c r="T487" s="174"/>
    </row>
    <row r="488" ht="12.75">
      <c r="T488" s="174"/>
    </row>
    <row r="489" ht="12.75">
      <c r="T489" s="174"/>
    </row>
    <row r="490" ht="12.75">
      <c r="T490" s="174"/>
    </row>
    <row r="491" ht="12.75">
      <c r="T491" s="174"/>
    </row>
    <row r="492" ht="12.75">
      <c r="T492" s="174"/>
    </row>
    <row r="493" ht="12.75">
      <c r="T493" s="174"/>
    </row>
    <row r="494" ht="12.75">
      <c r="T494" s="174"/>
    </row>
    <row r="495" ht="12.75">
      <c r="T495" s="174"/>
    </row>
    <row r="496" ht="12.75">
      <c r="T496" s="174"/>
    </row>
    <row r="497" ht="12.75">
      <c r="T497" s="174"/>
    </row>
    <row r="498" ht="12.75">
      <c r="T498" s="174"/>
    </row>
    <row r="499" ht="12.75">
      <c r="T499" s="174"/>
    </row>
    <row r="500" ht="12.75">
      <c r="T500" s="174"/>
    </row>
    <row r="501" ht="12.75">
      <c r="T501" s="174"/>
    </row>
    <row r="502" ht="12.75">
      <c r="T502" s="174"/>
    </row>
    <row r="503" ht="12.75">
      <c r="T503" s="174"/>
    </row>
    <row r="504" ht="12.75">
      <c r="T504" s="174"/>
    </row>
    <row r="505" ht="12.75">
      <c r="T505" s="174"/>
    </row>
    <row r="506" ht="12.75">
      <c r="T506" s="174"/>
    </row>
    <row r="507" ht="12.75">
      <c r="T507" s="174"/>
    </row>
    <row r="508" ht="12.75">
      <c r="T508" s="174"/>
    </row>
    <row r="509" ht="12.75">
      <c r="T509" s="174"/>
    </row>
    <row r="510" ht="12.75">
      <c r="T510" s="174"/>
    </row>
    <row r="511" ht="12.75">
      <c r="T511" s="174"/>
    </row>
    <row r="512" ht="12.75">
      <c r="T512" s="174"/>
    </row>
    <row r="513" ht="12.75">
      <c r="T513" s="174"/>
    </row>
    <row r="514" ht="12.75">
      <c r="T514" s="174"/>
    </row>
    <row r="515" ht="12.75">
      <c r="T515" s="174"/>
    </row>
    <row r="516" ht="12.75">
      <c r="T516" s="174"/>
    </row>
    <row r="517" ht="12.75">
      <c r="T517" s="174"/>
    </row>
    <row r="518" ht="12.75">
      <c r="T518" s="174"/>
    </row>
    <row r="519" ht="12.75">
      <c r="T519" s="174"/>
    </row>
    <row r="520" ht="12.75">
      <c r="T520" s="174"/>
    </row>
    <row r="521" ht="12.75">
      <c r="T521" s="174"/>
    </row>
    <row r="522" ht="12.75">
      <c r="T522" s="174"/>
    </row>
    <row r="523" ht="12.75">
      <c r="T523" s="174"/>
    </row>
    <row r="524" ht="12.75">
      <c r="T524" s="174"/>
    </row>
    <row r="525" ht="12.75">
      <c r="T525" s="174"/>
    </row>
    <row r="526" ht="12.75">
      <c r="T526" s="174"/>
    </row>
    <row r="527" ht="12.75">
      <c r="T527" s="174"/>
    </row>
    <row r="528" ht="12.75">
      <c r="T528" s="174"/>
    </row>
    <row r="529" ht="12.75">
      <c r="T529" s="174"/>
    </row>
    <row r="530" ht="12.75">
      <c r="T530" s="174"/>
    </row>
    <row r="531" ht="12.75">
      <c r="T531" s="174"/>
    </row>
    <row r="532" ht="12.75">
      <c r="T532" s="174"/>
    </row>
    <row r="533" ht="12.75">
      <c r="T533" s="174"/>
    </row>
    <row r="534" ht="12.75">
      <c r="T534" s="174"/>
    </row>
    <row r="535" ht="12.75">
      <c r="T535" s="174"/>
    </row>
    <row r="536" ht="12.75">
      <c r="T536" s="174"/>
    </row>
    <row r="537" ht="12.75">
      <c r="T537" s="174"/>
    </row>
    <row r="538" ht="12.75">
      <c r="T538" s="174"/>
    </row>
    <row r="539" ht="12.75">
      <c r="T539" s="174"/>
    </row>
    <row r="540" ht="12.75">
      <c r="T540" s="174"/>
    </row>
    <row r="541" ht="12.75">
      <c r="T541" s="174"/>
    </row>
    <row r="542" ht="12.75">
      <c r="T542" s="174"/>
    </row>
    <row r="543" ht="12.75">
      <c r="T543" s="174"/>
    </row>
    <row r="544" ht="12.75">
      <c r="T544" s="174"/>
    </row>
    <row r="545" ht="12.75">
      <c r="T545" s="174"/>
    </row>
    <row r="546" ht="12.75">
      <c r="T546" s="174"/>
    </row>
    <row r="547" ht="12.75">
      <c r="T547" s="174"/>
    </row>
    <row r="548" ht="12.75">
      <c r="T548" s="174"/>
    </row>
    <row r="549" ht="12.75">
      <c r="T549" s="174"/>
    </row>
    <row r="550" ht="12.75">
      <c r="T550" s="174"/>
    </row>
    <row r="551" ht="12.75">
      <c r="T551" s="174"/>
    </row>
    <row r="552" ht="12.75">
      <c r="T552" s="174"/>
    </row>
    <row r="553" ht="12.75">
      <c r="T553" s="174"/>
    </row>
    <row r="554" ht="12.75">
      <c r="T554" s="174"/>
    </row>
    <row r="555" ht="12.75">
      <c r="T555" s="174"/>
    </row>
    <row r="556" ht="12.75">
      <c r="T556" s="174"/>
    </row>
    <row r="557" ht="12.75">
      <c r="T557" s="174"/>
    </row>
    <row r="558" ht="12.75">
      <c r="T558" s="174"/>
    </row>
    <row r="559" ht="12.75">
      <c r="T559" s="174"/>
    </row>
    <row r="560" ht="12.75">
      <c r="T560" s="174"/>
    </row>
    <row r="561" ht="12.75">
      <c r="T561" s="174"/>
    </row>
    <row r="562" ht="12.75">
      <c r="T562" s="174"/>
    </row>
    <row r="563" ht="12.75">
      <c r="T563" s="174"/>
    </row>
    <row r="564" ht="12.75">
      <c r="T564" s="174"/>
    </row>
    <row r="565" ht="12.75">
      <c r="T565" s="174"/>
    </row>
    <row r="566" ht="12.75">
      <c r="T566" s="174"/>
    </row>
    <row r="567" ht="12.75">
      <c r="T567" s="174"/>
    </row>
    <row r="568" ht="12.75">
      <c r="T568" s="174"/>
    </row>
    <row r="569" ht="12.75">
      <c r="T569" s="174"/>
    </row>
    <row r="570" ht="12.75">
      <c r="T570" s="174"/>
    </row>
    <row r="571" ht="12.75">
      <c r="T571" s="174"/>
    </row>
    <row r="572" ht="12.75">
      <c r="T572" s="174"/>
    </row>
    <row r="573" ht="12.75">
      <c r="T573" s="174"/>
    </row>
    <row r="574" ht="12.75">
      <c r="T574" s="174"/>
    </row>
    <row r="575" ht="12.75">
      <c r="T575" s="174"/>
    </row>
    <row r="576" ht="12.75">
      <c r="T576" s="174"/>
    </row>
    <row r="577" ht="12.75">
      <c r="T577" s="174"/>
    </row>
    <row r="578" ht="12.75">
      <c r="T578" s="174"/>
    </row>
    <row r="579" ht="12.75">
      <c r="T579" s="174"/>
    </row>
    <row r="580" ht="12.75">
      <c r="T580" s="174"/>
    </row>
    <row r="581" ht="12.75">
      <c r="T581" s="174"/>
    </row>
    <row r="582" ht="12.75">
      <c r="T582" s="174"/>
    </row>
    <row r="583" ht="12.75">
      <c r="T583" s="174"/>
    </row>
    <row r="584" ht="12.75">
      <c r="T584" s="174"/>
    </row>
    <row r="585" ht="12.75">
      <c r="T585" s="174"/>
    </row>
    <row r="586" ht="12.75">
      <c r="T586" s="174"/>
    </row>
    <row r="587" ht="12.75">
      <c r="T587" s="174"/>
    </row>
    <row r="588" ht="12.75">
      <c r="T588" s="174"/>
    </row>
    <row r="589" ht="12.75">
      <c r="T589" s="174"/>
    </row>
    <row r="590" ht="12.75">
      <c r="T590" s="174"/>
    </row>
    <row r="591" ht="12.75">
      <c r="T591" s="174"/>
    </row>
    <row r="592" ht="12.75">
      <c r="T592" s="174"/>
    </row>
    <row r="593" ht="12.75">
      <c r="T593" s="174"/>
    </row>
    <row r="594" ht="12.75">
      <c r="T594" s="174"/>
    </row>
    <row r="595" ht="12.75">
      <c r="T595" s="174"/>
    </row>
    <row r="596" ht="12.75">
      <c r="T596" s="174"/>
    </row>
    <row r="597" ht="12.75">
      <c r="T597" s="174"/>
    </row>
    <row r="598" ht="12.75">
      <c r="T598" s="174"/>
    </row>
    <row r="599" ht="12.75">
      <c r="T599" s="174"/>
    </row>
    <row r="600" ht="12.75">
      <c r="T600" s="174"/>
    </row>
    <row r="601" ht="12.75">
      <c r="T601" s="174"/>
    </row>
    <row r="602" ht="12.75">
      <c r="T602" s="174"/>
    </row>
    <row r="603" ht="12.75">
      <c r="T603" s="174"/>
    </row>
    <row r="604" ht="12.75">
      <c r="T604" s="174"/>
    </row>
    <row r="605" ht="12.75">
      <c r="T605" s="174"/>
    </row>
    <row r="606" ht="12.75">
      <c r="T606" s="174"/>
    </row>
    <row r="607" ht="12.75">
      <c r="T607" s="174"/>
    </row>
    <row r="608" ht="12.75">
      <c r="T608" s="174"/>
    </row>
    <row r="609" ht="12.75">
      <c r="T609" s="174"/>
    </row>
    <row r="610" ht="12.75">
      <c r="T610" s="174"/>
    </row>
    <row r="611" ht="12.75">
      <c r="T611" s="174"/>
    </row>
    <row r="612" ht="12.75">
      <c r="T612" s="174"/>
    </row>
    <row r="613" ht="12.75">
      <c r="T613" s="174"/>
    </row>
    <row r="614" ht="12.75">
      <c r="T614" s="174"/>
    </row>
    <row r="615" ht="12.75">
      <c r="T615" s="174"/>
    </row>
    <row r="616" ht="12.75">
      <c r="T616" s="174"/>
    </row>
    <row r="617" ht="12.75">
      <c r="T617" s="174"/>
    </row>
    <row r="618" ht="12.75">
      <c r="T618" s="174"/>
    </row>
    <row r="619" ht="12.75">
      <c r="T619" s="174"/>
    </row>
    <row r="620" ht="12.75">
      <c r="T620" s="174"/>
    </row>
    <row r="621" ht="12.75">
      <c r="T621" s="174"/>
    </row>
    <row r="622" ht="12.75">
      <c r="T622" s="174"/>
    </row>
    <row r="623" ht="12.75">
      <c r="T623" s="174"/>
    </row>
    <row r="624" ht="12.75">
      <c r="T624" s="174"/>
    </row>
    <row r="625" ht="12.75">
      <c r="T625" s="174"/>
    </row>
    <row r="626" ht="12.75">
      <c r="T626" s="174"/>
    </row>
    <row r="627" ht="12.75">
      <c r="T627" s="174"/>
    </row>
    <row r="628" ht="12.75">
      <c r="T628" s="174"/>
    </row>
    <row r="629" ht="12.75">
      <c r="T629" s="174"/>
    </row>
    <row r="630" ht="12.75">
      <c r="T630" s="174"/>
    </row>
    <row r="631" ht="12.75">
      <c r="T631" s="174"/>
    </row>
    <row r="632" ht="12.75">
      <c r="T632" s="174"/>
    </row>
    <row r="633" ht="12.75">
      <c r="T633" s="174"/>
    </row>
    <row r="634" ht="12.75">
      <c r="T634" s="174"/>
    </row>
    <row r="635" ht="12.75">
      <c r="T635" s="174"/>
    </row>
    <row r="636" ht="12.75">
      <c r="T636" s="174"/>
    </row>
    <row r="637" ht="12.75">
      <c r="T637" s="174"/>
    </row>
    <row r="638" ht="12.75">
      <c r="T638" s="174"/>
    </row>
    <row r="639" ht="12.75">
      <c r="T639" s="174"/>
    </row>
    <row r="640" ht="12.75">
      <c r="T640" s="174"/>
    </row>
    <row r="641" ht="12.75">
      <c r="T641" s="174"/>
    </row>
    <row r="642" ht="12.75">
      <c r="T642" s="174"/>
    </row>
    <row r="643" ht="12.75">
      <c r="T643" s="174"/>
    </row>
    <row r="644" ht="12.75">
      <c r="T644" s="174"/>
    </row>
    <row r="645" ht="12.75">
      <c r="T645" s="174"/>
    </row>
    <row r="646" ht="12.75">
      <c r="T646" s="174"/>
    </row>
    <row r="647" ht="12.75">
      <c r="T647" s="174"/>
    </row>
    <row r="648" ht="12.75">
      <c r="T648" s="174"/>
    </row>
    <row r="649" ht="12.75">
      <c r="T649" s="174"/>
    </row>
    <row r="650" ht="12.75">
      <c r="T650" s="174"/>
    </row>
    <row r="651" ht="12.75">
      <c r="T651" s="174"/>
    </row>
    <row r="652" ht="12.75">
      <c r="T652" s="174"/>
    </row>
    <row r="653" ht="12.75">
      <c r="T653" s="174"/>
    </row>
    <row r="654" ht="12.75">
      <c r="T654" s="174"/>
    </row>
    <row r="655" ht="12.75">
      <c r="T655" s="174"/>
    </row>
    <row r="656" ht="12.75">
      <c r="T656" s="174"/>
    </row>
    <row r="657" ht="12.75">
      <c r="T657" s="174"/>
    </row>
    <row r="658" ht="12.75">
      <c r="T658" s="174"/>
    </row>
    <row r="659" ht="12.75">
      <c r="T659" s="174"/>
    </row>
    <row r="660" ht="12.75">
      <c r="T660" s="174"/>
    </row>
    <row r="661" ht="12.75">
      <c r="T661" s="174"/>
    </row>
    <row r="662" ht="12.75">
      <c r="T662" s="174"/>
    </row>
    <row r="663" ht="12.75">
      <c r="T663" s="174"/>
    </row>
    <row r="664" ht="12.75">
      <c r="T664" s="174"/>
    </row>
    <row r="665" ht="12.75">
      <c r="T665" s="174"/>
    </row>
    <row r="666" ht="12.75">
      <c r="T666" s="174"/>
    </row>
    <row r="667" ht="12.75">
      <c r="T667" s="174"/>
    </row>
    <row r="668" ht="12.75">
      <c r="T668" s="174"/>
    </row>
    <row r="669" ht="12.75">
      <c r="T669" s="174"/>
    </row>
    <row r="670" ht="12.75">
      <c r="T670" s="174"/>
    </row>
    <row r="671" ht="12.75">
      <c r="T671" s="174"/>
    </row>
    <row r="672" ht="12.75">
      <c r="T672" s="174"/>
    </row>
    <row r="673" ht="12.75">
      <c r="T673" s="174"/>
    </row>
    <row r="674" ht="12.75">
      <c r="T674" s="174"/>
    </row>
    <row r="675" ht="12.75">
      <c r="T675" s="174"/>
    </row>
    <row r="676" ht="12.75">
      <c r="T676" s="174"/>
    </row>
    <row r="677" ht="12.75">
      <c r="T677" s="174"/>
    </row>
    <row r="678" ht="12.75">
      <c r="T678" s="174"/>
    </row>
    <row r="679" ht="12.75">
      <c r="T679" s="174"/>
    </row>
    <row r="680" ht="12.75">
      <c r="T680" s="174"/>
    </row>
    <row r="681" ht="12.75">
      <c r="T681" s="174"/>
    </row>
    <row r="682" ht="12.75">
      <c r="T682" s="174"/>
    </row>
    <row r="683" ht="12.75">
      <c r="T683" s="174"/>
    </row>
    <row r="684" ht="12.75">
      <c r="T684" s="174"/>
    </row>
    <row r="685" ht="12.75">
      <c r="T685" s="174"/>
    </row>
    <row r="686" ht="12.75">
      <c r="T686" s="174"/>
    </row>
    <row r="687" ht="12.75">
      <c r="T687" s="174"/>
    </row>
    <row r="688" ht="12.75">
      <c r="T688" s="174"/>
    </row>
    <row r="689" ht="12.75">
      <c r="T689" s="174"/>
    </row>
    <row r="690" ht="12.75">
      <c r="T690" s="174"/>
    </row>
    <row r="691" ht="12.75">
      <c r="T691" s="174"/>
    </row>
    <row r="692" ht="12.75">
      <c r="T692" s="174"/>
    </row>
    <row r="693" ht="12.75">
      <c r="T693" s="174"/>
    </row>
    <row r="694" ht="12.75">
      <c r="T694" s="174"/>
    </row>
    <row r="695" ht="12.75">
      <c r="T695" s="174"/>
    </row>
    <row r="696" ht="12.75">
      <c r="T696" s="174"/>
    </row>
    <row r="697" ht="12.75">
      <c r="T697" s="174"/>
    </row>
    <row r="698" ht="12.75">
      <c r="T698" s="174"/>
    </row>
    <row r="699" ht="12.75">
      <c r="T699" s="174"/>
    </row>
    <row r="700" ht="12.75">
      <c r="T700" s="174"/>
    </row>
    <row r="701" ht="12.75">
      <c r="T701" s="174"/>
    </row>
    <row r="702" ht="12.75">
      <c r="T702" s="174"/>
    </row>
    <row r="703" ht="12.75">
      <c r="T703" s="174"/>
    </row>
    <row r="704" ht="12.75">
      <c r="T704" s="174"/>
    </row>
    <row r="705" ht="12.75">
      <c r="T705" s="174"/>
    </row>
    <row r="706" ht="12.75">
      <c r="T706" s="174"/>
    </row>
    <row r="707" ht="12.75">
      <c r="T707" s="174"/>
    </row>
    <row r="708" ht="12.75">
      <c r="T708" s="174"/>
    </row>
    <row r="709" ht="12.75">
      <c r="T709" s="174"/>
    </row>
    <row r="710" ht="12.75">
      <c r="T710" s="174"/>
    </row>
    <row r="711" ht="12.75">
      <c r="T711" s="174"/>
    </row>
    <row r="712" ht="12.75">
      <c r="T712" s="174"/>
    </row>
    <row r="713" ht="12.75">
      <c r="T713" s="174"/>
    </row>
    <row r="714" ht="12.75">
      <c r="T714" s="174"/>
    </row>
    <row r="715" ht="12.75">
      <c r="T715" s="174"/>
    </row>
    <row r="716" ht="12.75">
      <c r="T716" s="174"/>
    </row>
    <row r="717" ht="12.75">
      <c r="T717" s="174"/>
    </row>
    <row r="718" ht="12.75">
      <c r="T718" s="174"/>
    </row>
    <row r="719" ht="12.75">
      <c r="T719" s="174"/>
    </row>
    <row r="720" ht="12.75">
      <c r="T720" s="174"/>
    </row>
    <row r="721" ht="12.75">
      <c r="T721" s="174"/>
    </row>
    <row r="722" ht="12.75">
      <c r="T722" s="174"/>
    </row>
    <row r="723" ht="12.75">
      <c r="T723" s="174"/>
    </row>
    <row r="724" ht="12.75">
      <c r="T724" s="174"/>
    </row>
    <row r="725" ht="12.75">
      <c r="T725" s="174"/>
    </row>
    <row r="726" ht="12.75">
      <c r="T726" s="174"/>
    </row>
    <row r="727" ht="12.75">
      <c r="T727" s="174"/>
    </row>
    <row r="728" ht="12.75">
      <c r="T728" s="174"/>
    </row>
    <row r="729" ht="12.75">
      <c r="T729" s="174"/>
    </row>
    <row r="730" ht="12.75">
      <c r="T730" s="174"/>
    </row>
    <row r="731" ht="12.75">
      <c r="T731" s="174"/>
    </row>
    <row r="732" ht="12.75">
      <c r="T732" s="174"/>
    </row>
    <row r="733" ht="12.75">
      <c r="T733" s="174"/>
    </row>
    <row r="734" ht="12.75">
      <c r="T734" s="174"/>
    </row>
    <row r="735" ht="12.75">
      <c r="T735" s="174"/>
    </row>
    <row r="736" ht="12.75">
      <c r="T736" s="174"/>
    </row>
    <row r="737" ht="12.75">
      <c r="T737" s="174"/>
    </row>
    <row r="738" ht="12.75">
      <c r="T738" s="174"/>
    </row>
    <row r="739" ht="12.75">
      <c r="T739" s="174"/>
    </row>
    <row r="740" ht="12.75">
      <c r="T740" s="174"/>
    </row>
    <row r="741" ht="12.75">
      <c r="T741" s="174"/>
    </row>
    <row r="742" ht="12.75">
      <c r="T742" s="174"/>
    </row>
    <row r="743" ht="12.75">
      <c r="T743" s="174"/>
    </row>
    <row r="744" ht="12.75">
      <c r="T744" s="174"/>
    </row>
    <row r="745" ht="12.75">
      <c r="T745" s="174"/>
    </row>
    <row r="746" ht="12.75">
      <c r="T746" s="174"/>
    </row>
    <row r="747" ht="12.75">
      <c r="T747" s="174"/>
    </row>
    <row r="748" ht="12.75">
      <c r="T748" s="174"/>
    </row>
    <row r="749" ht="12.75">
      <c r="T749" s="174"/>
    </row>
    <row r="750" ht="12.75">
      <c r="T750" s="174"/>
    </row>
    <row r="751" ht="12.75">
      <c r="T751" s="174"/>
    </row>
    <row r="752" ht="12.75">
      <c r="T752" s="174"/>
    </row>
    <row r="753" ht="12.75">
      <c r="T753" s="174"/>
    </row>
    <row r="754" ht="12.75">
      <c r="T754" s="174"/>
    </row>
    <row r="755" ht="12.75">
      <c r="T755" s="174"/>
    </row>
    <row r="756" ht="12.75">
      <c r="T756" s="174"/>
    </row>
    <row r="757" ht="12.75">
      <c r="T757" s="174"/>
    </row>
    <row r="758" ht="12.75">
      <c r="T758" s="174"/>
    </row>
    <row r="759" ht="12.75">
      <c r="T759" s="174"/>
    </row>
    <row r="760" ht="12.75">
      <c r="T760" s="174"/>
    </row>
    <row r="761" ht="12.75">
      <c r="T761" s="174"/>
    </row>
    <row r="762" ht="12.75">
      <c r="T762" s="174"/>
    </row>
    <row r="763" ht="12.75">
      <c r="T763" s="174"/>
    </row>
    <row r="764" ht="12.75">
      <c r="T764" s="174"/>
    </row>
    <row r="765" ht="12.75">
      <c r="T765" s="174"/>
    </row>
    <row r="766" ht="12.75">
      <c r="T766" s="174"/>
    </row>
    <row r="767" ht="12.75">
      <c r="T767" s="174"/>
    </row>
    <row r="768" ht="12.75">
      <c r="T768" s="174"/>
    </row>
    <row r="769" ht="12.75">
      <c r="T769" s="174"/>
    </row>
    <row r="770" ht="12.75">
      <c r="T770" s="174"/>
    </row>
    <row r="771" ht="12.75">
      <c r="T771" s="174"/>
    </row>
    <row r="772" ht="12.75">
      <c r="T772" s="174"/>
    </row>
    <row r="773" ht="12.75">
      <c r="T773" s="174"/>
    </row>
    <row r="774" ht="12.75">
      <c r="T774" s="174"/>
    </row>
    <row r="775" ht="12.75">
      <c r="T775" s="174"/>
    </row>
    <row r="776" ht="12.75">
      <c r="T776" s="174"/>
    </row>
    <row r="777" ht="12.75">
      <c r="T777" s="174"/>
    </row>
    <row r="778" ht="12.75">
      <c r="T778" s="174"/>
    </row>
    <row r="779" ht="12.75">
      <c r="T779" s="174"/>
    </row>
    <row r="780" ht="12.75">
      <c r="T780" s="174"/>
    </row>
    <row r="781" ht="12.75">
      <c r="T781" s="174"/>
    </row>
    <row r="782" ht="12.75">
      <c r="T782" s="174"/>
    </row>
    <row r="783" ht="12.75">
      <c r="T783" s="174"/>
    </row>
    <row r="784" ht="12.75">
      <c r="T784" s="174"/>
    </row>
    <row r="785" ht="12.75">
      <c r="T785" s="174"/>
    </row>
    <row r="786" ht="12.75">
      <c r="T786" s="174"/>
    </row>
    <row r="787" ht="12.75">
      <c r="T787" s="174"/>
    </row>
    <row r="788" ht="12.75">
      <c r="T788" s="174"/>
    </row>
    <row r="789" ht="12.75">
      <c r="T789" s="174"/>
    </row>
    <row r="790" ht="12.75">
      <c r="T790" s="174"/>
    </row>
    <row r="791" ht="12.75">
      <c r="T791" s="174"/>
    </row>
    <row r="792" ht="12.75">
      <c r="T792" s="174"/>
    </row>
    <row r="793" ht="12.75">
      <c r="T793" s="174"/>
    </row>
    <row r="794" ht="12.75">
      <c r="T794" s="174"/>
    </row>
    <row r="795" ht="12.75">
      <c r="T795" s="174"/>
    </row>
    <row r="796" ht="12.75">
      <c r="T796" s="174"/>
    </row>
    <row r="797" ht="12.75">
      <c r="T797" s="174"/>
    </row>
    <row r="798" ht="12.75">
      <c r="T798" s="174"/>
    </row>
    <row r="799" ht="12.75">
      <c r="T799" s="174"/>
    </row>
    <row r="800" ht="12.75">
      <c r="T800" s="174"/>
    </row>
    <row r="801" ht="12.75">
      <c r="T801" s="174"/>
    </row>
    <row r="802" ht="12.75">
      <c r="T802" s="174"/>
    </row>
    <row r="803" ht="12.75">
      <c r="T803" s="174"/>
    </row>
    <row r="804" ht="12.75">
      <c r="T804" s="174"/>
    </row>
    <row r="805" ht="12.75">
      <c r="T805" s="174"/>
    </row>
    <row r="806" ht="12.75">
      <c r="T806" s="174"/>
    </row>
    <row r="807" ht="12.75">
      <c r="T807" s="174"/>
    </row>
    <row r="808" ht="12.75">
      <c r="T808" s="174"/>
    </row>
    <row r="809" ht="12.75">
      <c r="T809" s="174"/>
    </row>
    <row r="810" ht="12.75">
      <c r="T810" s="174"/>
    </row>
    <row r="811" ht="12.75">
      <c r="T811" s="174"/>
    </row>
    <row r="812" ht="12.75">
      <c r="T812" s="174"/>
    </row>
    <row r="813" ht="12.75">
      <c r="T813" s="174"/>
    </row>
    <row r="814" ht="12.75">
      <c r="T814" s="174"/>
    </row>
    <row r="815" ht="12.75">
      <c r="T815" s="174"/>
    </row>
    <row r="816" ht="12.75">
      <c r="T816" s="174"/>
    </row>
    <row r="817" ht="12.75">
      <c r="T817" s="174"/>
    </row>
    <row r="818" ht="12.75">
      <c r="T818" s="174"/>
    </row>
    <row r="819" ht="12.75">
      <c r="T819" s="174"/>
    </row>
    <row r="820" ht="12.75">
      <c r="T820" s="174"/>
    </row>
    <row r="821" ht="12.75">
      <c r="T821" s="174"/>
    </row>
    <row r="822" ht="12.75">
      <c r="T822" s="174"/>
    </row>
    <row r="823" ht="12.75">
      <c r="T823" s="174"/>
    </row>
    <row r="824" ht="12.75">
      <c r="T824" s="174"/>
    </row>
    <row r="825" ht="12.75">
      <c r="T825" s="174"/>
    </row>
    <row r="826" ht="12.75">
      <c r="T826" s="174"/>
    </row>
    <row r="827" ht="12.75">
      <c r="T827" s="174"/>
    </row>
    <row r="828" ht="12.75">
      <c r="T828" s="174"/>
    </row>
    <row r="829" ht="12.75">
      <c r="T829" s="174"/>
    </row>
    <row r="830" ht="12.75">
      <c r="T830" s="174"/>
    </row>
    <row r="831" ht="12.75">
      <c r="T831" s="174"/>
    </row>
    <row r="832" ht="12.75">
      <c r="T832" s="174"/>
    </row>
    <row r="833" ht="12.75">
      <c r="T833" s="174"/>
    </row>
    <row r="834" ht="12.75">
      <c r="T834" s="174"/>
    </row>
    <row r="835" ht="12.75">
      <c r="T835" s="174"/>
    </row>
    <row r="836" ht="12.75">
      <c r="T836" s="174"/>
    </row>
    <row r="837" ht="12.75">
      <c r="T837" s="174"/>
    </row>
    <row r="838" ht="12.75">
      <c r="T838" s="174"/>
    </row>
    <row r="839" ht="12.75">
      <c r="T839" s="174"/>
    </row>
    <row r="840" ht="12.75">
      <c r="T840" s="174"/>
    </row>
    <row r="841" ht="12.75">
      <c r="T841" s="174"/>
    </row>
    <row r="842" ht="12.75">
      <c r="T842" s="174"/>
    </row>
    <row r="843" ht="12.75">
      <c r="T843" s="174"/>
    </row>
    <row r="844" ht="12.75">
      <c r="T844" s="174"/>
    </row>
    <row r="845" ht="12.75">
      <c r="T845" s="174"/>
    </row>
    <row r="846" ht="12.75">
      <c r="T846" s="174"/>
    </row>
    <row r="847" ht="12.75">
      <c r="T847" s="174"/>
    </row>
    <row r="848" ht="12.75">
      <c r="T848" s="174"/>
    </row>
    <row r="849" ht="12.75">
      <c r="T849" s="174"/>
    </row>
    <row r="850" ht="12.75">
      <c r="T850" s="174"/>
    </row>
    <row r="851" ht="12.75">
      <c r="T851" s="174"/>
    </row>
    <row r="852" ht="12.75">
      <c r="T852" s="174"/>
    </row>
    <row r="853" ht="12.75">
      <c r="T853" s="174"/>
    </row>
    <row r="854" ht="12.75">
      <c r="T854" s="174"/>
    </row>
    <row r="855" ht="12.75">
      <c r="T855" s="174"/>
    </row>
    <row r="856" ht="12.75">
      <c r="T856" s="174"/>
    </row>
    <row r="857" ht="12.75">
      <c r="T857" s="174"/>
    </row>
    <row r="858" ht="12.75">
      <c r="T858" s="174"/>
    </row>
    <row r="859" ht="12.75">
      <c r="T859" s="174"/>
    </row>
    <row r="860" ht="12.75">
      <c r="T860" s="174"/>
    </row>
    <row r="861" ht="12.75">
      <c r="T861" s="174"/>
    </row>
    <row r="862" ht="12.75">
      <c r="T862" s="174"/>
    </row>
    <row r="863" ht="12.75">
      <c r="T863" s="174"/>
    </row>
    <row r="864" ht="12.75">
      <c r="T864" s="174"/>
    </row>
    <row r="865" ht="12.75">
      <c r="T865" s="174"/>
    </row>
    <row r="866" ht="12.75">
      <c r="T866" s="174"/>
    </row>
    <row r="867" ht="12.75">
      <c r="T867" s="174"/>
    </row>
    <row r="868" ht="12.75">
      <c r="T868" s="174"/>
    </row>
    <row r="869" ht="12.75">
      <c r="T869" s="174"/>
    </row>
    <row r="870" ht="12.75">
      <c r="T870" s="174"/>
    </row>
    <row r="871" ht="12.75">
      <c r="T871" s="174"/>
    </row>
    <row r="872" ht="12.75">
      <c r="T872" s="174"/>
    </row>
    <row r="873" ht="12.75">
      <c r="T873" s="174"/>
    </row>
    <row r="874" ht="12.75">
      <c r="T874" s="174"/>
    </row>
    <row r="875" ht="12.75">
      <c r="T875" s="174"/>
    </row>
    <row r="876" ht="12.75">
      <c r="T876" s="174"/>
    </row>
    <row r="877" ht="12.75">
      <c r="T877" s="174"/>
    </row>
    <row r="878" ht="12.75">
      <c r="T878" s="174"/>
    </row>
    <row r="879" ht="12.75">
      <c r="T879" s="174"/>
    </row>
    <row r="880" ht="12.75">
      <c r="T880" s="174"/>
    </row>
    <row r="881" ht="12.75">
      <c r="T881" s="174"/>
    </row>
    <row r="882" ht="12.75">
      <c r="T882" s="174"/>
    </row>
    <row r="883" ht="12.75">
      <c r="T883" s="174"/>
    </row>
    <row r="884" ht="12.75">
      <c r="T884" s="174"/>
    </row>
    <row r="885" ht="12.75">
      <c r="T885" s="174"/>
    </row>
    <row r="886" ht="12.75">
      <c r="T886" s="174"/>
    </row>
    <row r="887" ht="12.75">
      <c r="T887" s="174"/>
    </row>
    <row r="888" ht="12.75">
      <c r="T888" s="174"/>
    </row>
    <row r="889" ht="12.75">
      <c r="T889" s="174"/>
    </row>
    <row r="890" ht="12.75">
      <c r="T890" s="174"/>
    </row>
    <row r="891" ht="12.75">
      <c r="T891" s="174"/>
    </row>
    <row r="892" ht="12.75">
      <c r="T892" s="174"/>
    </row>
    <row r="893" ht="12.75">
      <c r="T893" s="174"/>
    </row>
    <row r="894" ht="12.75">
      <c r="T894" s="174"/>
    </row>
    <row r="895" ht="12.75">
      <c r="T895" s="174"/>
    </row>
    <row r="896" ht="12.75">
      <c r="T896" s="174"/>
    </row>
    <row r="897" ht="12.75">
      <c r="T897" s="174"/>
    </row>
    <row r="898" ht="12.75">
      <c r="T898" s="174"/>
    </row>
    <row r="899" ht="12.75">
      <c r="T899" s="174"/>
    </row>
    <row r="900" ht="12.75">
      <c r="T900" s="174"/>
    </row>
    <row r="901" ht="12.75">
      <c r="T901" s="174"/>
    </row>
    <row r="902" ht="12.75">
      <c r="T902" s="174"/>
    </row>
    <row r="903" ht="12.75">
      <c r="T903" s="174"/>
    </row>
    <row r="904" ht="12.75">
      <c r="T904" s="174"/>
    </row>
    <row r="905" ht="12.75">
      <c r="T905" s="174"/>
    </row>
    <row r="906" ht="12.75">
      <c r="T906" s="174"/>
    </row>
    <row r="907" ht="12.75">
      <c r="T907" s="174"/>
    </row>
    <row r="908" ht="12.75">
      <c r="T908" s="174"/>
    </row>
    <row r="909" ht="12.75">
      <c r="T909" s="174"/>
    </row>
    <row r="910" ht="12.75">
      <c r="T910" s="174"/>
    </row>
    <row r="911" ht="12.75">
      <c r="T911" s="174"/>
    </row>
    <row r="912" ht="12.75">
      <c r="T912" s="174"/>
    </row>
    <row r="913" ht="12.75">
      <c r="T913" s="174"/>
    </row>
    <row r="914" ht="12.75">
      <c r="T914" s="174"/>
    </row>
    <row r="915" ht="12.75">
      <c r="T915" s="174"/>
    </row>
    <row r="916" ht="12.75">
      <c r="T916" s="174"/>
    </row>
    <row r="917" ht="12.75">
      <c r="T917" s="174"/>
    </row>
    <row r="918" ht="12.75">
      <c r="T918" s="174"/>
    </row>
    <row r="919" ht="12.75">
      <c r="T919" s="174"/>
    </row>
    <row r="920" ht="12.75">
      <c r="T920" s="174"/>
    </row>
    <row r="921" ht="12.75">
      <c r="T921" s="174"/>
    </row>
    <row r="922" ht="12.75">
      <c r="T922" s="174"/>
    </row>
    <row r="923" ht="12.75">
      <c r="T923" s="174"/>
    </row>
    <row r="924" ht="12.75">
      <c r="T924" s="174"/>
    </row>
    <row r="925" ht="12.75">
      <c r="T925" s="174"/>
    </row>
    <row r="926" ht="12.75">
      <c r="T926" s="174"/>
    </row>
    <row r="927" ht="12.75">
      <c r="T927" s="174"/>
    </row>
    <row r="928" ht="12.75">
      <c r="T928" s="174"/>
    </row>
    <row r="929" ht="12.75">
      <c r="T929" s="174"/>
    </row>
    <row r="930" ht="12.75">
      <c r="T930" s="174"/>
    </row>
    <row r="931" ht="12.75">
      <c r="T931" s="174"/>
    </row>
    <row r="932" ht="12.75">
      <c r="T932" s="174"/>
    </row>
    <row r="933" ht="12.75">
      <c r="T933" s="174"/>
    </row>
    <row r="934" ht="12.75">
      <c r="T934" s="174"/>
    </row>
    <row r="935" ht="12.75">
      <c r="T935" s="174"/>
    </row>
    <row r="936" ht="12.75">
      <c r="T936" s="174"/>
    </row>
    <row r="937" ht="12.75">
      <c r="T937" s="174"/>
    </row>
    <row r="938" ht="12.75">
      <c r="T938" s="174"/>
    </row>
    <row r="939" ht="12.75">
      <c r="T939" s="174"/>
    </row>
    <row r="940" ht="12.75">
      <c r="T940" s="174"/>
    </row>
    <row r="941" ht="12.75">
      <c r="T941" s="174"/>
    </row>
    <row r="942" ht="12.75">
      <c r="T942" s="174"/>
    </row>
    <row r="943" ht="12.75">
      <c r="T943" s="174"/>
    </row>
    <row r="944" ht="12.75">
      <c r="T944" s="174"/>
    </row>
    <row r="945" ht="12.75">
      <c r="T945" s="174"/>
    </row>
    <row r="946" ht="12.75">
      <c r="T946" s="174"/>
    </row>
    <row r="947" ht="12.75">
      <c r="T947" s="174"/>
    </row>
    <row r="948" ht="12.75">
      <c r="T948" s="174"/>
    </row>
    <row r="949" ht="12.75">
      <c r="T949" s="174"/>
    </row>
    <row r="950" ht="12.75">
      <c r="T950" s="174"/>
    </row>
    <row r="951" ht="12.75">
      <c r="T951" s="174"/>
    </row>
    <row r="952" ht="12.75">
      <c r="T952" s="174"/>
    </row>
    <row r="953" ht="12.75">
      <c r="T953" s="174"/>
    </row>
    <row r="954" ht="12.75">
      <c r="T954" s="174"/>
    </row>
    <row r="955" ht="12.75">
      <c r="T955" s="174"/>
    </row>
    <row r="956" ht="12.75">
      <c r="T956" s="174"/>
    </row>
    <row r="957" ht="12.75">
      <c r="T957" s="174"/>
    </row>
    <row r="958" ht="12.75">
      <c r="T958" s="174"/>
    </row>
    <row r="959" ht="12.75">
      <c r="T959" s="174"/>
    </row>
    <row r="960" ht="12.75">
      <c r="T960" s="174"/>
    </row>
    <row r="961" ht="12.75">
      <c r="T961" s="174"/>
    </row>
    <row r="962" ht="12.75">
      <c r="T962" s="174"/>
    </row>
    <row r="963" ht="12.75">
      <c r="T963" s="174"/>
    </row>
    <row r="964" ht="12.75">
      <c r="T964" s="174"/>
    </row>
    <row r="965" ht="12.75">
      <c r="T965" s="174"/>
    </row>
    <row r="966" ht="12.75">
      <c r="T966" s="174"/>
    </row>
    <row r="967" ht="12.75">
      <c r="T967" s="174"/>
    </row>
    <row r="968" ht="12.75">
      <c r="T968" s="174"/>
    </row>
    <row r="969" ht="12.75">
      <c r="T969" s="174"/>
    </row>
    <row r="970" ht="12.75">
      <c r="T970" s="174"/>
    </row>
    <row r="971" ht="12.75">
      <c r="T971" s="174"/>
    </row>
    <row r="972" ht="12.75">
      <c r="T972" s="174"/>
    </row>
    <row r="973" ht="12.75">
      <c r="T973" s="174"/>
    </row>
    <row r="974" ht="12.75">
      <c r="T974" s="174"/>
    </row>
    <row r="975" ht="12.75">
      <c r="T975" s="174"/>
    </row>
    <row r="976" ht="12.75">
      <c r="T976" s="174"/>
    </row>
    <row r="977" ht="12.75">
      <c r="T977" s="174"/>
    </row>
    <row r="978" ht="12.75">
      <c r="T978" s="174"/>
    </row>
    <row r="979" ht="12.75">
      <c r="T979" s="174"/>
    </row>
    <row r="980" ht="12.75">
      <c r="T980" s="174"/>
    </row>
    <row r="981" ht="12.75">
      <c r="T981" s="174"/>
    </row>
    <row r="982" ht="12.75">
      <c r="T982" s="174"/>
    </row>
    <row r="983" ht="12.75">
      <c r="T983" s="174"/>
    </row>
    <row r="984" ht="12.75">
      <c r="T984" s="174"/>
    </row>
    <row r="985" ht="12.75">
      <c r="T985" s="174"/>
    </row>
    <row r="986" ht="12.75">
      <c r="T986" s="174"/>
    </row>
    <row r="987" ht="12.75">
      <c r="T987" s="174"/>
    </row>
    <row r="988" ht="12.75">
      <c r="T988" s="174"/>
    </row>
    <row r="989" ht="12.75">
      <c r="T989" s="174"/>
    </row>
    <row r="990" ht="12.75">
      <c r="T990" s="174"/>
    </row>
    <row r="991" ht="12.75">
      <c r="T991" s="174"/>
    </row>
    <row r="992" ht="12.75">
      <c r="T992" s="174"/>
    </row>
    <row r="993" ht="12.75">
      <c r="T993" s="174"/>
    </row>
    <row r="994" ht="12.75">
      <c r="T994" s="174"/>
    </row>
    <row r="995" ht="12.75">
      <c r="T995" s="174"/>
    </row>
    <row r="996" ht="12.75">
      <c r="T996" s="174"/>
    </row>
    <row r="997" ht="12.75">
      <c r="T997" s="174"/>
    </row>
    <row r="998" ht="12.75">
      <c r="T998" s="174"/>
    </row>
    <row r="999" ht="12.75">
      <c r="T999" s="174"/>
    </row>
    <row r="1000" ht="12.75">
      <c r="T1000" s="174"/>
    </row>
    <row r="1001" ht="12.75">
      <c r="T1001" s="174"/>
    </row>
    <row r="1002" ht="12.75">
      <c r="T1002" s="174"/>
    </row>
    <row r="1003" ht="12.75">
      <c r="T1003" s="174"/>
    </row>
    <row r="1004" ht="12.75">
      <c r="T1004" s="174"/>
    </row>
    <row r="1005" ht="12.75">
      <c r="T1005" s="174"/>
    </row>
    <row r="1006" ht="12.75">
      <c r="T1006" s="174"/>
    </row>
    <row r="1007" ht="12.75">
      <c r="T1007" s="174"/>
    </row>
    <row r="1008" ht="12.75">
      <c r="T1008" s="174"/>
    </row>
    <row r="1009" ht="12.75">
      <c r="T1009" s="174"/>
    </row>
    <row r="1010" ht="12.75">
      <c r="T1010" s="174"/>
    </row>
    <row r="1011" ht="12.75">
      <c r="T1011" s="174"/>
    </row>
    <row r="1012" ht="12.75">
      <c r="T1012" s="174"/>
    </row>
    <row r="1013" ht="12.75">
      <c r="T1013" s="174"/>
    </row>
    <row r="1014" ht="12.75">
      <c r="T1014" s="174"/>
    </row>
    <row r="1015" ht="12.75">
      <c r="T1015" s="174"/>
    </row>
    <row r="1016" ht="12.75">
      <c r="T1016" s="174"/>
    </row>
    <row r="1017" ht="12.75">
      <c r="T1017" s="174"/>
    </row>
    <row r="1018" ht="12.75">
      <c r="T1018" s="174"/>
    </row>
    <row r="1019" ht="12.75">
      <c r="T1019" s="174"/>
    </row>
    <row r="1020" ht="12.75">
      <c r="T1020" s="174"/>
    </row>
    <row r="1021" ht="12.75">
      <c r="T1021" s="174"/>
    </row>
    <row r="1022" ht="12.75">
      <c r="T1022" s="174"/>
    </row>
    <row r="1023" ht="12.75">
      <c r="T1023" s="174"/>
    </row>
    <row r="1024" ht="12.75">
      <c r="T1024" s="174"/>
    </row>
    <row r="1025" ht="12.75">
      <c r="T1025" s="174"/>
    </row>
    <row r="1026" ht="12.75">
      <c r="T1026" s="174"/>
    </row>
    <row r="1027" ht="12.75">
      <c r="T1027" s="174"/>
    </row>
    <row r="1028" ht="12.75">
      <c r="T1028" s="174"/>
    </row>
    <row r="1029" ht="12.75">
      <c r="T1029" s="174"/>
    </row>
    <row r="1030" ht="12.75">
      <c r="T1030" s="174"/>
    </row>
    <row r="1031" ht="12.75">
      <c r="T1031" s="174"/>
    </row>
    <row r="1032" ht="12.75">
      <c r="T1032" s="174"/>
    </row>
    <row r="1033" ht="12.75">
      <c r="T1033" s="174"/>
    </row>
    <row r="1034" ht="12.75">
      <c r="T1034" s="174"/>
    </row>
    <row r="1035" ht="12.75">
      <c r="T1035" s="174"/>
    </row>
    <row r="1036" ht="12.75">
      <c r="T1036" s="174"/>
    </row>
    <row r="1037" ht="12.75">
      <c r="T1037" s="174"/>
    </row>
    <row r="1038" ht="12.75">
      <c r="T1038" s="174"/>
    </row>
    <row r="1039" ht="12.75">
      <c r="T1039" s="174"/>
    </row>
    <row r="1040" ht="12.75">
      <c r="T1040" s="174"/>
    </row>
    <row r="1041" ht="12.75">
      <c r="T1041" s="174"/>
    </row>
    <row r="1042" ht="12.75">
      <c r="T1042" s="174"/>
    </row>
    <row r="1043" ht="12.75">
      <c r="T1043" s="174"/>
    </row>
    <row r="1044" ht="12.75">
      <c r="T1044" s="174"/>
    </row>
    <row r="1045" ht="12.75">
      <c r="T1045" s="174"/>
    </row>
    <row r="1046" ht="12.75">
      <c r="T1046" s="174"/>
    </row>
    <row r="1047" ht="12.75">
      <c r="T1047" s="174"/>
    </row>
    <row r="1048" ht="12.75">
      <c r="T1048" s="174"/>
    </row>
    <row r="1049" ht="12.75">
      <c r="T1049" s="174"/>
    </row>
    <row r="1050" ht="12.75">
      <c r="T1050" s="174"/>
    </row>
    <row r="1051" ht="12.75">
      <c r="T1051" s="174"/>
    </row>
    <row r="1052" ht="12.75">
      <c r="T1052" s="174"/>
    </row>
    <row r="1053" ht="12.75">
      <c r="T1053" s="174"/>
    </row>
    <row r="1054" ht="12.75">
      <c r="T1054" s="174"/>
    </row>
    <row r="1055" ht="12.75">
      <c r="T1055" s="174"/>
    </row>
    <row r="1056" ht="12.75">
      <c r="T1056" s="174"/>
    </row>
    <row r="1057" ht="12.75">
      <c r="T1057" s="174"/>
    </row>
    <row r="1058" ht="12.75">
      <c r="T1058" s="174"/>
    </row>
    <row r="1059" ht="12.75">
      <c r="T1059" s="174"/>
    </row>
    <row r="1060" ht="12.75">
      <c r="T1060" s="174"/>
    </row>
    <row r="1061" ht="12.75">
      <c r="T1061" s="174"/>
    </row>
    <row r="1062" ht="12.75">
      <c r="T1062" s="174"/>
    </row>
    <row r="1063" ht="12.75">
      <c r="T1063" s="174"/>
    </row>
    <row r="1064" ht="12.75">
      <c r="T1064" s="174"/>
    </row>
    <row r="1065" ht="12.75">
      <c r="T1065" s="174"/>
    </row>
    <row r="1066" ht="12.75">
      <c r="T1066" s="174"/>
    </row>
    <row r="1067" ht="12.75">
      <c r="T1067" s="174"/>
    </row>
    <row r="1068" ht="12.75">
      <c r="T1068" s="174"/>
    </row>
    <row r="1069" ht="12.75">
      <c r="T1069" s="174"/>
    </row>
    <row r="1070" ht="12.75">
      <c r="T1070" s="174"/>
    </row>
    <row r="1071" ht="12.75">
      <c r="T1071" s="174"/>
    </row>
    <row r="1072" ht="12.75">
      <c r="T1072" s="174"/>
    </row>
    <row r="1073" ht="12.75">
      <c r="T1073" s="174"/>
    </row>
    <row r="1074" ht="12.75">
      <c r="T1074" s="174"/>
    </row>
    <row r="1075" ht="12.75">
      <c r="T1075" s="174"/>
    </row>
    <row r="1076" ht="12.75">
      <c r="T1076" s="174"/>
    </row>
    <row r="1077" ht="12.75">
      <c r="T1077" s="174"/>
    </row>
    <row r="1078" ht="12.75">
      <c r="T1078" s="174"/>
    </row>
    <row r="1079" ht="12.75">
      <c r="T1079" s="174"/>
    </row>
    <row r="1080" ht="12.75">
      <c r="T1080" s="174"/>
    </row>
    <row r="1081" ht="12.75">
      <c r="T1081" s="174"/>
    </row>
    <row r="1082" ht="12.75">
      <c r="T1082" s="174"/>
    </row>
    <row r="1083" ht="12.75">
      <c r="T1083" s="174"/>
    </row>
    <row r="1084" ht="12.75">
      <c r="T1084" s="174"/>
    </row>
    <row r="1085" ht="12.75">
      <c r="T1085" s="174"/>
    </row>
    <row r="1086" ht="12.75">
      <c r="T1086" s="174"/>
    </row>
    <row r="1087" ht="12.75">
      <c r="T1087" s="174"/>
    </row>
    <row r="1088" ht="12.75">
      <c r="T1088" s="174"/>
    </row>
    <row r="1089" ht="12.75">
      <c r="T1089" s="174"/>
    </row>
    <row r="1090" ht="12.75">
      <c r="T1090" s="174"/>
    </row>
    <row r="1091" ht="12.75">
      <c r="T1091" s="174"/>
    </row>
    <row r="1092" ht="12.75">
      <c r="T1092" s="174"/>
    </row>
    <row r="1093" ht="12.75">
      <c r="T1093" s="174"/>
    </row>
    <row r="1094" ht="12.75">
      <c r="T1094" s="174"/>
    </row>
    <row r="1095" ht="12.75">
      <c r="T1095" s="174"/>
    </row>
    <row r="1096" ht="12.75">
      <c r="T1096" s="174"/>
    </row>
    <row r="1097" ht="12.75">
      <c r="T1097" s="174"/>
    </row>
    <row r="1098" ht="12.75">
      <c r="T1098" s="174"/>
    </row>
    <row r="1099" ht="12.75">
      <c r="T1099" s="174"/>
    </row>
    <row r="1100" ht="12.75">
      <c r="T1100" s="174"/>
    </row>
    <row r="1101" ht="12.75">
      <c r="T1101" s="174"/>
    </row>
    <row r="1102" ht="12.75">
      <c r="T1102" s="174"/>
    </row>
    <row r="1103" ht="12.75">
      <c r="T1103" s="174"/>
    </row>
    <row r="1104" ht="12.75">
      <c r="T1104" s="174"/>
    </row>
    <row r="1105" ht="12.75">
      <c r="T1105" s="174"/>
    </row>
    <row r="1106" ht="12.75">
      <c r="T1106" s="174"/>
    </row>
    <row r="1107" ht="12.75">
      <c r="T1107" s="174"/>
    </row>
    <row r="1108" ht="12.75">
      <c r="T1108" s="174"/>
    </row>
    <row r="1109" ht="12.75">
      <c r="T1109" s="174"/>
    </row>
    <row r="1110" ht="12.75">
      <c r="T1110" s="174"/>
    </row>
    <row r="1111" ht="12.75">
      <c r="T1111" s="174"/>
    </row>
    <row r="1112" ht="12.75">
      <c r="T1112" s="174"/>
    </row>
    <row r="1113" ht="12.75">
      <c r="T1113" s="174"/>
    </row>
    <row r="1114" ht="12.75">
      <c r="T1114" s="174"/>
    </row>
    <row r="1115" ht="12.75">
      <c r="T1115" s="174"/>
    </row>
    <row r="1116" ht="12.75">
      <c r="T1116" s="174"/>
    </row>
    <row r="1117" ht="12.75">
      <c r="T1117" s="174"/>
    </row>
    <row r="1118" ht="12.75">
      <c r="T1118" s="174"/>
    </row>
    <row r="1119" ht="12.75">
      <c r="T1119" s="174"/>
    </row>
    <row r="1120" ht="12.75">
      <c r="T1120" s="174"/>
    </row>
    <row r="1121" ht="12.75">
      <c r="T1121" s="174"/>
    </row>
    <row r="1122" ht="12.75">
      <c r="T1122" s="174"/>
    </row>
    <row r="1123" ht="12.75">
      <c r="T1123" s="174"/>
    </row>
    <row r="1124" ht="12.75">
      <c r="T1124" s="174"/>
    </row>
    <row r="1125" ht="12.75">
      <c r="T1125" s="174"/>
    </row>
    <row r="1126" ht="12.75">
      <c r="T1126" s="174"/>
    </row>
    <row r="1127" ht="12.75">
      <c r="T1127" s="174"/>
    </row>
    <row r="1128" ht="12.75">
      <c r="T1128" s="174"/>
    </row>
    <row r="1129" ht="12.75">
      <c r="T1129" s="174"/>
    </row>
    <row r="1130" ht="12.75">
      <c r="T1130" s="174"/>
    </row>
    <row r="1131" ht="12.75">
      <c r="T1131" s="174"/>
    </row>
    <row r="1132" ht="12.75">
      <c r="T1132" s="174"/>
    </row>
    <row r="1133" ht="12.75">
      <c r="T1133" s="174"/>
    </row>
    <row r="1134" ht="12.75">
      <c r="T1134" s="174"/>
    </row>
    <row r="1135" ht="12.75">
      <c r="T1135" s="174"/>
    </row>
    <row r="1136" ht="12.75">
      <c r="T1136" s="174"/>
    </row>
    <row r="1137" ht="12.75">
      <c r="T1137" s="174"/>
    </row>
    <row r="1138" ht="12.75">
      <c r="T1138" s="174"/>
    </row>
    <row r="1139" ht="12.75">
      <c r="T1139" s="174"/>
    </row>
    <row r="1140" ht="12.75">
      <c r="T1140" s="174"/>
    </row>
    <row r="1141" ht="12.75">
      <c r="T1141" s="174"/>
    </row>
    <row r="1142" ht="12.75">
      <c r="T1142" s="174"/>
    </row>
    <row r="1143" ht="12.75">
      <c r="T1143" s="174"/>
    </row>
    <row r="1144" ht="12.75">
      <c r="T1144" s="174"/>
    </row>
    <row r="1145" ht="12.75">
      <c r="T1145" s="174"/>
    </row>
    <row r="1146" ht="12.75">
      <c r="T1146" s="174"/>
    </row>
    <row r="1147" ht="12.75">
      <c r="T1147" s="174"/>
    </row>
    <row r="1148" ht="12.75">
      <c r="T1148" s="174"/>
    </row>
    <row r="1149" ht="12.75">
      <c r="T1149" s="174"/>
    </row>
    <row r="1150" ht="12.75">
      <c r="T1150" s="174"/>
    </row>
    <row r="1151" ht="12.75">
      <c r="T1151" s="174"/>
    </row>
    <row r="1152" ht="12.75">
      <c r="T1152" s="174"/>
    </row>
    <row r="1153" ht="12.75">
      <c r="T1153" s="174"/>
    </row>
    <row r="1154" ht="12.75">
      <c r="T1154" s="174"/>
    </row>
    <row r="1155" ht="12.75">
      <c r="T1155" s="174"/>
    </row>
    <row r="1156" ht="12.75">
      <c r="T1156" s="174"/>
    </row>
    <row r="1157" ht="12.75">
      <c r="T1157" s="174"/>
    </row>
    <row r="1158" ht="12.75">
      <c r="T1158" s="174"/>
    </row>
    <row r="1159" ht="12.75">
      <c r="T1159" s="174"/>
    </row>
    <row r="1160" ht="12.75">
      <c r="T1160" s="174"/>
    </row>
    <row r="1161" ht="12.75">
      <c r="T1161" s="174"/>
    </row>
    <row r="1162" ht="12.75">
      <c r="T1162" s="174"/>
    </row>
    <row r="1163" ht="12.75">
      <c r="T1163" s="174"/>
    </row>
    <row r="1164" ht="12.75">
      <c r="T1164" s="174"/>
    </row>
    <row r="1165" ht="12.75">
      <c r="T1165" s="174"/>
    </row>
    <row r="1166" ht="12.75">
      <c r="T1166" s="174"/>
    </row>
    <row r="1167" ht="12.75">
      <c r="T1167" s="174"/>
    </row>
    <row r="1168" ht="12.75">
      <c r="T1168" s="174"/>
    </row>
    <row r="1169" ht="12.75">
      <c r="T1169" s="174"/>
    </row>
    <row r="1170" ht="12.75">
      <c r="T1170" s="174"/>
    </row>
    <row r="1171" ht="12.75">
      <c r="T1171" s="174"/>
    </row>
    <row r="1172" ht="12.75">
      <c r="T1172" s="174"/>
    </row>
    <row r="1173" ht="12.75">
      <c r="T1173" s="174"/>
    </row>
    <row r="1174" ht="12.75">
      <c r="T1174" s="174"/>
    </row>
    <row r="1175" ht="12.75">
      <c r="T1175" s="174"/>
    </row>
    <row r="1176" ht="12.75">
      <c r="T1176" s="174"/>
    </row>
    <row r="1177" ht="12.75">
      <c r="T1177" s="174"/>
    </row>
    <row r="1178" ht="12.75">
      <c r="T1178" s="174"/>
    </row>
    <row r="1179" ht="12.75">
      <c r="T1179" s="174"/>
    </row>
    <row r="1180" ht="12.75">
      <c r="T1180" s="174"/>
    </row>
    <row r="1181" ht="12.75">
      <c r="T1181" s="174"/>
    </row>
    <row r="1182" ht="12.75">
      <c r="T1182" s="174"/>
    </row>
    <row r="1183" ht="12.75">
      <c r="T1183" s="174"/>
    </row>
    <row r="1184" ht="12.75">
      <c r="T1184" s="174"/>
    </row>
    <row r="1185" ht="12.75">
      <c r="T1185" s="174"/>
    </row>
    <row r="1186" ht="12.75">
      <c r="T1186" s="174"/>
    </row>
    <row r="1187" ht="12.75">
      <c r="T1187" s="174"/>
    </row>
    <row r="1188" ht="12.75">
      <c r="T1188" s="174"/>
    </row>
    <row r="1189" ht="12.75">
      <c r="T1189" s="174"/>
    </row>
    <row r="1190" ht="12.75">
      <c r="T1190" s="174"/>
    </row>
    <row r="1191" ht="12.75">
      <c r="T1191" s="174"/>
    </row>
    <row r="1192" ht="12.75">
      <c r="T1192" s="174"/>
    </row>
    <row r="1193" ht="12.75">
      <c r="T1193" s="174"/>
    </row>
    <row r="1194" ht="12.75">
      <c r="T1194" s="174"/>
    </row>
  </sheetData>
  <sheetProtection password="CAF5" sheet="1" objects="1" scenarios="1"/>
  <mergeCells count="11">
    <mergeCell ref="A1:R1"/>
    <mergeCell ref="A3:R3"/>
    <mergeCell ref="K5:R5"/>
    <mergeCell ref="Q6:R7"/>
    <mergeCell ref="H6:I7"/>
    <mergeCell ref="S5:S9"/>
    <mergeCell ref="B5:G5"/>
    <mergeCell ref="Q8:Q9"/>
    <mergeCell ref="R8:R9"/>
    <mergeCell ref="H8:H9"/>
    <mergeCell ref="I8:I9"/>
  </mergeCells>
  <printOptions horizontalCentered="1"/>
  <pageMargins left="0.34" right="0.38" top="0.87" bottom="0.84" header="0.67" footer="0.5"/>
  <pageSetup fitToHeight="1" fitToWidth="1" horizontalDpi="600" verticalDpi="600" orientation="landscape" scale="61" r:id="rId1"/>
  <headerFooter scaleWithDoc="0" alignWithMargins="0">
    <oddFooter>&amp;L&amp;"Arial,Italic"MSDE - LFRO  11 / 2012&amp;C&amp;"Arial,Regular"- 9 -&amp;R&amp;"Arial,Italic"Selected Financial Data - Part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7.140625" style="122" customWidth="1"/>
    <col min="2" max="2" width="14.421875" style="192" customWidth="1"/>
    <col min="3" max="3" width="13.28125" style="192" customWidth="1"/>
    <col min="4" max="4" width="13.421875" style="192" customWidth="1"/>
    <col min="5" max="5" width="15.421875" style="192" customWidth="1"/>
    <col min="6" max="6" width="12.57421875" style="192" customWidth="1"/>
    <col min="7" max="7" width="14.8515625" style="192" customWidth="1"/>
    <col min="8" max="8" width="11.28125" style="192" bestFit="1" customWidth="1"/>
    <col min="9" max="9" width="11.00390625" style="192" customWidth="1"/>
    <col min="10" max="10" width="10.57421875" style="192" customWidth="1"/>
    <col min="11" max="11" width="10.140625" style="192" customWidth="1"/>
    <col min="12" max="12" width="11.28125" style="192" bestFit="1" customWidth="1"/>
    <col min="13" max="13" width="12.28125" style="192" bestFit="1" customWidth="1"/>
    <col min="14" max="14" width="12.00390625" style="192" customWidth="1"/>
    <col min="15" max="15" width="4.8515625" style="131" customWidth="1"/>
    <col min="16" max="16" width="19.421875" style="131" customWidth="1"/>
  </cols>
  <sheetData>
    <row r="1" spans="1:14" ht="12.75">
      <c r="A1" s="299" t="s">
        <v>137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12.75">
      <c r="A2" s="4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>
      <c r="A3" s="295" t="s">
        <v>278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3.5" thickBot="1">
      <c r="A4" s="48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6" ht="13.5" thickTop="1">
      <c r="A5" s="37"/>
      <c r="B5" s="230" t="s">
        <v>11</v>
      </c>
      <c r="C5" s="230"/>
      <c r="D5" s="230"/>
      <c r="E5" s="230"/>
      <c r="F5" s="283" t="s">
        <v>70</v>
      </c>
      <c r="G5" s="283"/>
      <c r="H5" s="283"/>
      <c r="I5" s="283"/>
      <c r="J5" s="283"/>
      <c r="K5" s="283"/>
      <c r="L5" s="283"/>
      <c r="M5" s="18"/>
      <c r="N5" s="18"/>
      <c r="P5" s="136">
        <v>41001</v>
      </c>
    </row>
    <row r="6" spans="1:16" ht="12.75">
      <c r="A6" s="39" t="s">
        <v>37</v>
      </c>
      <c r="B6" s="230" t="s">
        <v>64</v>
      </c>
      <c r="C6" s="230" t="s">
        <v>0</v>
      </c>
      <c r="D6" s="230"/>
      <c r="E6" s="230" t="s">
        <v>5</v>
      </c>
      <c r="F6" s="230" t="s">
        <v>11</v>
      </c>
      <c r="G6" s="230"/>
      <c r="H6" s="230"/>
      <c r="I6" s="230"/>
      <c r="J6" s="227"/>
      <c r="K6" s="227" t="s">
        <v>7</v>
      </c>
      <c r="L6" s="227"/>
      <c r="M6" s="18"/>
      <c r="N6" s="18"/>
      <c r="P6" s="237" t="s">
        <v>245</v>
      </c>
    </row>
    <row r="7" spans="1:16" ht="12.75">
      <c r="A7" s="39" t="s">
        <v>38</v>
      </c>
      <c r="B7" s="230" t="s">
        <v>69</v>
      </c>
      <c r="C7" s="230" t="s">
        <v>1</v>
      </c>
      <c r="D7" s="230" t="s">
        <v>3</v>
      </c>
      <c r="E7" s="230" t="s">
        <v>1</v>
      </c>
      <c r="F7" s="230" t="s">
        <v>7</v>
      </c>
      <c r="G7" s="230" t="s">
        <v>75</v>
      </c>
      <c r="H7" s="230" t="s">
        <v>183</v>
      </c>
      <c r="I7" s="227" t="s">
        <v>73</v>
      </c>
      <c r="J7" s="227" t="s">
        <v>184</v>
      </c>
      <c r="K7" s="227" t="s">
        <v>73</v>
      </c>
      <c r="L7" s="227"/>
      <c r="M7" s="227"/>
      <c r="N7" s="227" t="s">
        <v>7</v>
      </c>
      <c r="P7" s="237" t="s">
        <v>243</v>
      </c>
    </row>
    <row r="8" spans="1:16" ht="13.5" thickBot="1">
      <c r="A8" s="41" t="s">
        <v>39</v>
      </c>
      <c r="B8" s="229" t="s">
        <v>4</v>
      </c>
      <c r="C8" s="229" t="s">
        <v>2</v>
      </c>
      <c r="D8" s="229" t="s">
        <v>4</v>
      </c>
      <c r="E8" s="229" t="s">
        <v>6</v>
      </c>
      <c r="F8" s="229" t="s">
        <v>8</v>
      </c>
      <c r="G8" s="229" t="s">
        <v>4</v>
      </c>
      <c r="H8" s="229" t="s">
        <v>4</v>
      </c>
      <c r="I8" s="229" t="s">
        <v>81</v>
      </c>
      <c r="J8" s="229" t="s">
        <v>71</v>
      </c>
      <c r="K8" s="229" t="s">
        <v>74</v>
      </c>
      <c r="L8" s="229" t="s">
        <v>7</v>
      </c>
      <c r="M8" s="229" t="s">
        <v>9</v>
      </c>
      <c r="N8" s="229" t="s">
        <v>10</v>
      </c>
      <c r="P8" s="58" t="s">
        <v>244</v>
      </c>
    </row>
    <row r="9" spans="1:16" s="10" customFormat="1" ht="12.75">
      <c r="A9" s="59" t="s">
        <v>13</v>
      </c>
      <c r="B9" s="139">
        <f>SUM(B11:B38)</f>
        <v>550356793.72</v>
      </c>
      <c r="C9" s="139">
        <f>SUM(C11:C38)</f>
        <v>200161023.68</v>
      </c>
      <c r="D9" s="139">
        <f>SUM(D11:D38)</f>
        <v>288908234.0799999</v>
      </c>
      <c r="E9" s="139">
        <f>SUM(E11:E38)</f>
        <v>31441243.119999997</v>
      </c>
      <c r="F9" s="139">
        <f aca="true" t="shared" si="0" ref="F9:L9">SUM(F11:F38)</f>
        <v>9961103.52</v>
      </c>
      <c r="G9" s="139">
        <f t="shared" si="0"/>
        <v>6726835.259999999</v>
      </c>
      <c r="H9" s="139">
        <f t="shared" si="0"/>
        <v>1247966.08</v>
      </c>
      <c r="I9" s="140">
        <f t="shared" si="0"/>
        <v>0</v>
      </c>
      <c r="J9" s="140">
        <f t="shared" si="0"/>
        <v>0</v>
      </c>
      <c r="K9" s="31">
        <f t="shared" si="0"/>
        <v>58</v>
      </c>
      <c r="L9" s="139">
        <f t="shared" si="0"/>
        <v>1986244.18</v>
      </c>
      <c r="M9" s="139">
        <f>SUM(M11:M39)</f>
        <v>19885189.319999997</v>
      </c>
      <c r="N9" s="68">
        <f>SUM(N11:N38)</f>
        <v>0</v>
      </c>
      <c r="O9" s="256"/>
      <c r="P9" s="123">
        <f>SUM(P11:P38)</f>
        <v>530471604.4000001</v>
      </c>
    </row>
    <row r="10" spans="1:14" ht="12.75">
      <c r="A10" s="39"/>
      <c r="B10" s="18"/>
      <c r="C10" s="19"/>
      <c r="D10" s="19"/>
      <c r="E10" s="19"/>
      <c r="F10" s="18"/>
      <c r="G10" s="19"/>
      <c r="H10" s="19"/>
      <c r="I10" s="19"/>
      <c r="J10" s="19"/>
      <c r="K10" s="19"/>
      <c r="L10" s="19"/>
      <c r="M10" s="19"/>
      <c r="N10" s="19"/>
    </row>
    <row r="11" spans="1:16" ht="12.75">
      <c r="A11" s="39" t="s">
        <v>14</v>
      </c>
      <c r="B11" s="44">
        <f>+C11+D11+E11+F11+M11+N11</f>
        <v>6210414.49</v>
      </c>
      <c r="C11" s="52">
        <v>924637.45</v>
      </c>
      <c r="D11" s="52">
        <v>4711450.82</v>
      </c>
      <c r="E11" s="52">
        <v>259180.43</v>
      </c>
      <c r="F11" s="44">
        <f>SUM(G11:L11)</f>
        <v>123557.41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123557.41</v>
      </c>
      <c r="M11" s="52">
        <v>191588.38</v>
      </c>
      <c r="N11" s="52">
        <v>0</v>
      </c>
      <c r="P11" s="254">
        <f>B11-M11-N11</f>
        <v>6018826.11</v>
      </c>
    </row>
    <row r="12" spans="1:16" ht="12.75">
      <c r="A12" s="39" t="s">
        <v>15</v>
      </c>
      <c r="B12" s="44">
        <f>+C12+D12+E12+F12+M12+N12</f>
        <v>43969791.12999999</v>
      </c>
      <c r="C12" s="81">
        <v>4788089.52</v>
      </c>
      <c r="D12" s="52">
        <v>37795624.72</v>
      </c>
      <c r="E12" s="52">
        <v>616204.19</v>
      </c>
      <c r="F12" s="44">
        <f>SUM(G12:L12)</f>
        <v>720816.87</v>
      </c>
      <c r="G12" s="52">
        <v>719236.33</v>
      </c>
      <c r="H12" s="52">
        <v>0</v>
      </c>
      <c r="I12" s="52">
        <v>0</v>
      </c>
      <c r="J12" s="52">
        <v>0</v>
      </c>
      <c r="K12" s="52">
        <v>0</v>
      </c>
      <c r="L12" s="52">
        <v>1580.54</v>
      </c>
      <c r="M12" s="52">
        <v>49055.83</v>
      </c>
      <c r="N12" s="52">
        <v>0</v>
      </c>
      <c r="P12" s="254">
        <f>B12-M12-N12</f>
        <v>43920735.29999999</v>
      </c>
    </row>
    <row r="13" spans="1:16" s="85" customFormat="1" ht="12.75">
      <c r="A13" s="56" t="s">
        <v>16</v>
      </c>
      <c r="B13" s="44">
        <f>+C13+D13+E13+F13+M13+N13</f>
        <v>39664361.60999999</v>
      </c>
      <c r="C13" s="52">
        <v>3852053.51</v>
      </c>
      <c r="D13" s="52">
        <v>32847098.279999994</v>
      </c>
      <c r="E13" s="52">
        <v>424902.43</v>
      </c>
      <c r="F13" s="44">
        <f>SUM(G13:L13)</f>
        <v>2509438.3899999997</v>
      </c>
      <c r="G13" s="52">
        <v>1929427.91</v>
      </c>
      <c r="H13" s="52">
        <v>554415.72</v>
      </c>
      <c r="I13" s="52">
        <v>0</v>
      </c>
      <c r="J13" s="52">
        <v>0</v>
      </c>
      <c r="K13" s="167">
        <v>0</v>
      </c>
      <c r="L13" s="52">
        <v>25594.76</v>
      </c>
      <c r="M13" s="52">
        <v>30869</v>
      </c>
      <c r="N13" s="52">
        <v>0</v>
      </c>
      <c r="O13" s="171"/>
      <c r="P13" s="257">
        <f>B13-M13-N13</f>
        <v>39633492.60999999</v>
      </c>
    </row>
    <row r="14" spans="1:16" ht="12.75">
      <c r="A14" s="45" t="s">
        <v>17</v>
      </c>
      <c r="B14" s="44">
        <f>+C14+D14+E14+F14+M14+N14</f>
        <v>56427244.62</v>
      </c>
      <c r="C14" s="52">
        <v>32802596</v>
      </c>
      <c r="D14" s="52">
        <v>8746485.02</v>
      </c>
      <c r="E14" s="52">
        <v>8200212.75</v>
      </c>
      <c r="F14" s="44">
        <f>SUM(G14:L14)</f>
        <v>926846.85</v>
      </c>
      <c r="G14" s="52">
        <v>887570.82</v>
      </c>
      <c r="H14" s="52">
        <v>0</v>
      </c>
      <c r="I14" s="52">
        <v>0</v>
      </c>
      <c r="J14" s="52">
        <v>0</v>
      </c>
      <c r="K14" s="52">
        <v>0</v>
      </c>
      <c r="L14" s="81">
        <v>39276.03</v>
      </c>
      <c r="M14" s="52">
        <v>5751104</v>
      </c>
      <c r="N14" s="52">
        <v>0</v>
      </c>
      <c r="P14" s="254">
        <f>B14-M14-N14</f>
        <v>50676140.62</v>
      </c>
    </row>
    <row r="15" spans="1:16" ht="12.75">
      <c r="A15" s="45" t="s">
        <v>18</v>
      </c>
      <c r="B15" s="44">
        <f>+C15+D15+E15+F15+M15+N15</f>
        <v>12669589.360000001</v>
      </c>
      <c r="C15" s="52">
        <v>999596.04</v>
      </c>
      <c r="D15" s="52">
        <v>11585322.33</v>
      </c>
      <c r="E15" s="52">
        <v>21443.69</v>
      </c>
      <c r="F15" s="44">
        <f>SUM(G15:L15)</f>
        <v>45390.39</v>
      </c>
      <c r="G15" s="52">
        <v>1856.19</v>
      </c>
      <c r="H15" s="52">
        <v>0</v>
      </c>
      <c r="I15" s="52">
        <v>0</v>
      </c>
      <c r="J15" s="52">
        <v>0</v>
      </c>
      <c r="K15" s="52">
        <v>0</v>
      </c>
      <c r="L15" s="81">
        <v>43534.2</v>
      </c>
      <c r="M15" s="52">
        <v>17836.91</v>
      </c>
      <c r="N15" s="52">
        <v>0</v>
      </c>
      <c r="P15" s="254">
        <f>B15-M15-N15</f>
        <v>12651752.450000001</v>
      </c>
    </row>
    <row r="16" spans="1:14" ht="12.75">
      <c r="A16" s="45"/>
      <c r="B16" s="44"/>
      <c r="C16" s="52"/>
      <c r="D16" s="52"/>
      <c r="E16" s="52"/>
      <c r="F16" s="44"/>
      <c r="G16" s="189"/>
      <c r="H16" s="189"/>
      <c r="I16" s="189"/>
      <c r="J16" s="52"/>
      <c r="K16" s="52"/>
      <c r="L16" s="81"/>
      <c r="M16" s="52"/>
      <c r="N16" s="52"/>
    </row>
    <row r="17" spans="1:16" ht="12.75">
      <c r="A17" s="45" t="s">
        <v>19</v>
      </c>
      <c r="B17" s="44">
        <f>+C17+D17+E17+F17+M17+N17</f>
        <v>3822706.85</v>
      </c>
      <c r="C17" s="52">
        <v>1019761.23</v>
      </c>
      <c r="D17" s="52">
        <v>2437899.95</v>
      </c>
      <c r="E17" s="52">
        <v>179333.13</v>
      </c>
      <c r="F17" s="44">
        <f>SUM(G17:L17)</f>
        <v>45263.22</v>
      </c>
      <c r="G17" s="44">
        <v>39315.5</v>
      </c>
      <c r="H17" s="81">
        <v>0</v>
      </c>
      <c r="I17" s="52">
        <v>0</v>
      </c>
      <c r="J17" s="52">
        <v>0</v>
      </c>
      <c r="K17" s="52">
        <v>0</v>
      </c>
      <c r="L17" s="189">
        <v>5947.72</v>
      </c>
      <c r="M17" s="52">
        <v>140449.32</v>
      </c>
      <c r="N17" s="52">
        <v>0</v>
      </c>
      <c r="P17" s="254">
        <f>B17-M17-N17</f>
        <v>3682257.5300000003</v>
      </c>
    </row>
    <row r="18" spans="1:16" ht="12.75">
      <c r="A18" s="45" t="s">
        <v>20</v>
      </c>
      <c r="B18" s="44">
        <f>+C18+D18+E18+F18+M18+N18</f>
        <v>20307517.650000002</v>
      </c>
      <c r="C18" s="52">
        <v>1165408.71</v>
      </c>
      <c r="D18" s="52">
        <v>18690165.51</v>
      </c>
      <c r="E18" s="52">
        <v>182821.02</v>
      </c>
      <c r="F18" s="44">
        <f>SUM(G18:L18)</f>
        <v>269122.41000000003</v>
      </c>
      <c r="G18" s="81">
        <v>2893.7</v>
      </c>
      <c r="H18" s="81">
        <v>0</v>
      </c>
      <c r="I18" s="52">
        <v>0</v>
      </c>
      <c r="J18" s="52">
        <v>0</v>
      </c>
      <c r="K18" s="52">
        <v>0</v>
      </c>
      <c r="L18" s="81">
        <v>266228.71</v>
      </c>
      <c r="M18" s="52">
        <v>0</v>
      </c>
      <c r="N18" s="52">
        <v>0</v>
      </c>
      <c r="P18" s="254">
        <f>B18-M18-N18</f>
        <v>20307517.650000002</v>
      </c>
    </row>
    <row r="19" spans="1:16" ht="12.75">
      <c r="A19" s="45" t="s">
        <v>21</v>
      </c>
      <c r="B19" s="44">
        <f>+C19+D19+E19+F19+M19+N19</f>
        <v>9181667.61</v>
      </c>
      <c r="C19" s="52">
        <v>786232.9700000001</v>
      </c>
      <c r="D19" s="52">
        <v>7845699.02</v>
      </c>
      <c r="E19" s="52">
        <v>105013.27</v>
      </c>
      <c r="F19" s="44">
        <f>SUM(G19:L19)</f>
        <v>421425.35000000003</v>
      </c>
      <c r="G19" s="52">
        <v>421425.35000000003</v>
      </c>
      <c r="H19" s="52">
        <v>0</v>
      </c>
      <c r="I19" s="52">
        <v>0</v>
      </c>
      <c r="J19" s="52">
        <v>0</v>
      </c>
      <c r="K19" s="52">
        <v>0</v>
      </c>
      <c r="L19" s="81">
        <v>0</v>
      </c>
      <c r="M19" s="52">
        <v>23297</v>
      </c>
      <c r="N19" s="52">
        <v>0</v>
      </c>
      <c r="P19" s="254">
        <f>B19-M19-N19</f>
        <v>9158370.61</v>
      </c>
    </row>
    <row r="20" spans="1:16" ht="12.75">
      <c r="A20" s="45" t="s">
        <v>22</v>
      </c>
      <c r="B20" s="44">
        <f>+C20+D20+E20+F20+M20+N20</f>
        <v>23341748.67</v>
      </c>
      <c r="C20" s="52">
        <v>641478.39</v>
      </c>
      <c r="D20" s="52">
        <v>22695026.240000002</v>
      </c>
      <c r="E20" s="52">
        <v>2400.16</v>
      </c>
      <c r="F20" s="44">
        <f>SUM(G20:L20)</f>
        <v>2843.88</v>
      </c>
      <c r="G20" s="52">
        <v>2004.88</v>
      </c>
      <c r="H20" s="52">
        <v>0</v>
      </c>
      <c r="I20" s="52">
        <v>0</v>
      </c>
      <c r="J20" s="52">
        <v>0</v>
      </c>
      <c r="K20" s="52">
        <v>0</v>
      </c>
      <c r="L20" s="81">
        <v>839</v>
      </c>
      <c r="M20" s="52">
        <v>0</v>
      </c>
      <c r="N20" s="52">
        <v>0</v>
      </c>
      <c r="P20" s="254">
        <f>B20-M20-N20</f>
        <v>23341748.67</v>
      </c>
    </row>
    <row r="21" spans="1:16" ht="12.75">
      <c r="A21" s="45" t="s">
        <v>23</v>
      </c>
      <c r="B21" s="44">
        <f>+C21+D21+E21+F21+M21+N21</f>
        <v>3218103.57</v>
      </c>
      <c r="C21" s="52">
        <v>477307.73</v>
      </c>
      <c r="D21" s="52">
        <v>2530578.67</v>
      </c>
      <c r="E21" s="52">
        <v>159953.27</v>
      </c>
      <c r="F21" s="44">
        <f>SUM(G21:L21)</f>
        <v>50263.9</v>
      </c>
      <c r="G21" s="52">
        <v>1743.9</v>
      </c>
      <c r="H21" s="52">
        <v>48520</v>
      </c>
      <c r="I21" s="52">
        <v>0</v>
      </c>
      <c r="J21" s="52">
        <v>0</v>
      </c>
      <c r="K21" s="52">
        <v>0</v>
      </c>
      <c r="L21" s="81">
        <v>0</v>
      </c>
      <c r="M21" s="52">
        <v>0</v>
      </c>
      <c r="N21" s="52">
        <v>0</v>
      </c>
      <c r="P21" s="254">
        <f>B21-M21-N21</f>
        <v>3218103.57</v>
      </c>
    </row>
    <row r="22" spans="1:14" ht="12.75">
      <c r="A22" s="45"/>
      <c r="B22" s="44"/>
      <c r="C22" s="52"/>
      <c r="D22" s="52"/>
      <c r="E22" s="52"/>
      <c r="F22" s="44"/>
      <c r="G22" s="189"/>
      <c r="H22" s="189"/>
      <c r="I22" s="189"/>
      <c r="J22" s="52"/>
      <c r="K22" s="52"/>
      <c r="L22" s="189"/>
      <c r="M22" s="52"/>
      <c r="N22" s="52"/>
    </row>
    <row r="23" spans="1:16" ht="12.75">
      <c r="A23" s="45" t="s">
        <v>24</v>
      </c>
      <c r="B23" s="44">
        <f>+C23+D23+E23+F23+M23+N23</f>
        <v>19385730.58</v>
      </c>
      <c r="C23" s="52">
        <v>12309807.44</v>
      </c>
      <c r="D23" s="52">
        <v>1009816.14</v>
      </c>
      <c r="E23" s="52">
        <v>3714017.65</v>
      </c>
      <c r="F23" s="44">
        <f>SUM(G23:L23)</f>
        <v>27559.989999999998</v>
      </c>
      <c r="G23" s="52">
        <v>26273.129999999997</v>
      </c>
      <c r="H23" s="52">
        <v>0</v>
      </c>
      <c r="I23" s="52">
        <v>0</v>
      </c>
      <c r="J23" s="52">
        <v>0</v>
      </c>
      <c r="K23" s="52">
        <v>0</v>
      </c>
      <c r="L23" s="81">
        <v>1286.86</v>
      </c>
      <c r="M23" s="52">
        <v>2324529.36</v>
      </c>
      <c r="N23" s="52">
        <v>0</v>
      </c>
      <c r="P23" s="254">
        <f>B23-M23-N23</f>
        <v>17061201.22</v>
      </c>
    </row>
    <row r="24" spans="1:16" ht="12.75">
      <c r="A24" s="45" t="s">
        <v>25</v>
      </c>
      <c r="B24" s="44">
        <f>+C24+D24+E24+F24+M24+N24</f>
        <v>4024851.1999999997</v>
      </c>
      <c r="C24" s="52">
        <v>159494</v>
      </c>
      <c r="D24" s="52">
        <v>3808256.11</v>
      </c>
      <c r="E24" s="52">
        <v>2188.25</v>
      </c>
      <c r="F24" s="44">
        <f>SUM(G24:L24)</f>
        <v>52116.84</v>
      </c>
      <c r="G24" s="52">
        <v>12635.880000000001</v>
      </c>
      <c r="H24" s="52">
        <v>0</v>
      </c>
      <c r="I24" s="52">
        <v>0</v>
      </c>
      <c r="J24" s="52">
        <v>0</v>
      </c>
      <c r="K24" s="52">
        <v>0</v>
      </c>
      <c r="L24" s="81">
        <v>39480.96</v>
      </c>
      <c r="M24" s="52">
        <v>2796</v>
      </c>
      <c r="N24" s="52">
        <v>0</v>
      </c>
      <c r="P24" s="254">
        <f>B24-M24-N24</f>
        <v>4022055.1999999997</v>
      </c>
    </row>
    <row r="25" spans="1:16" ht="12.75">
      <c r="A25" s="45" t="s">
        <v>26</v>
      </c>
      <c r="B25" s="44">
        <f>+C25+D25+E25+F25+M25+N25</f>
        <v>29584154.82</v>
      </c>
      <c r="C25" s="52">
        <v>5867124.46</v>
      </c>
      <c r="D25" s="52">
        <v>22372757.79</v>
      </c>
      <c r="E25" s="44">
        <v>1231484.82</v>
      </c>
      <c r="F25" s="44">
        <f>SUM(G25:L25)</f>
        <v>107048.41</v>
      </c>
      <c r="G25" s="52">
        <v>107048.41</v>
      </c>
      <c r="H25" s="52">
        <v>0</v>
      </c>
      <c r="I25" s="52">
        <v>0</v>
      </c>
      <c r="J25" s="52">
        <v>0</v>
      </c>
      <c r="K25" s="52">
        <v>0</v>
      </c>
      <c r="L25" s="81">
        <v>0</v>
      </c>
      <c r="M25" s="52">
        <v>5739.34</v>
      </c>
      <c r="N25" s="52">
        <v>0</v>
      </c>
      <c r="P25" s="254">
        <f>B25-M25-N25</f>
        <v>29578415.48</v>
      </c>
    </row>
    <row r="26" spans="1:16" ht="12.75">
      <c r="A26" s="45" t="s">
        <v>27</v>
      </c>
      <c r="B26" s="44">
        <f>+C26+D26+E26+F26+M26+N26</f>
        <v>34052604.9</v>
      </c>
      <c r="C26" s="52">
        <v>1249631</v>
      </c>
      <c r="D26" s="52">
        <v>32458621.9</v>
      </c>
      <c r="E26" s="52">
        <v>49678</v>
      </c>
      <c r="F26" s="44">
        <f>SUM(G26:L26)</f>
        <v>294674</v>
      </c>
      <c r="G26" s="52">
        <v>294674</v>
      </c>
      <c r="H26" s="52">
        <v>0</v>
      </c>
      <c r="I26" s="52">
        <v>0</v>
      </c>
      <c r="J26" s="52">
        <v>0</v>
      </c>
      <c r="K26" s="52">
        <v>0</v>
      </c>
      <c r="L26" s="81">
        <v>0</v>
      </c>
      <c r="M26" s="52">
        <v>0</v>
      </c>
      <c r="N26" s="52">
        <v>0</v>
      </c>
      <c r="P26" s="254">
        <f>B26-M26-N26</f>
        <v>34052604.9</v>
      </c>
    </row>
    <row r="27" spans="1:16" ht="12.75">
      <c r="A27" s="45" t="s">
        <v>28</v>
      </c>
      <c r="B27" s="44">
        <f>+C27+D27+E27+F27+M27+N27</f>
        <v>2272030.04</v>
      </c>
      <c r="C27" s="52">
        <v>159388.33000000002</v>
      </c>
      <c r="D27" s="52">
        <v>2038480.54</v>
      </c>
      <c r="E27" s="52">
        <v>7162.23</v>
      </c>
      <c r="F27" s="44">
        <f>SUM(G27:L27)</f>
        <v>62919.880000000005</v>
      </c>
      <c r="G27" s="52">
        <v>28560.94</v>
      </c>
      <c r="H27" s="52">
        <v>0</v>
      </c>
      <c r="I27" s="52">
        <v>0</v>
      </c>
      <c r="J27" s="52">
        <v>0</v>
      </c>
      <c r="K27" s="52">
        <v>0</v>
      </c>
      <c r="L27" s="52">
        <v>34358.94</v>
      </c>
      <c r="M27" s="52">
        <v>4079.06</v>
      </c>
      <c r="N27" s="52">
        <v>0</v>
      </c>
      <c r="P27" s="254">
        <f>B27-M27-N27</f>
        <v>2267950.98</v>
      </c>
    </row>
    <row r="28" spans="1:14" ht="12.75">
      <c r="A28" s="45"/>
      <c r="B28" s="44"/>
      <c r="C28" s="52"/>
      <c r="D28" s="52"/>
      <c r="E28" s="52"/>
      <c r="F28" s="44"/>
      <c r="G28" s="52"/>
      <c r="H28" s="52"/>
      <c r="I28" s="52"/>
      <c r="J28" s="52"/>
      <c r="K28" s="52"/>
      <c r="L28" s="52"/>
      <c r="M28" s="52"/>
      <c r="N28" s="52"/>
    </row>
    <row r="29" spans="1:16" ht="12.75">
      <c r="A29" s="50" t="s">
        <v>148</v>
      </c>
      <c r="B29" s="44">
        <f>+C29+D29+E29+F29+M29+N29</f>
        <v>95280295.94000003</v>
      </c>
      <c r="C29" s="52">
        <v>68159370.98</v>
      </c>
      <c r="D29" s="52">
        <v>1562118.84</v>
      </c>
      <c r="E29" s="52">
        <v>15016191.82</v>
      </c>
      <c r="F29" s="44">
        <f>SUM(G29:L29)</f>
        <v>1160814.9000000001</v>
      </c>
      <c r="G29" s="52">
        <v>919199.05</v>
      </c>
      <c r="H29" s="52">
        <v>0</v>
      </c>
      <c r="I29" s="52">
        <v>0</v>
      </c>
      <c r="J29" s="52">
        <v>0</v>
      </c>
      <c r="K29" s="52">
        <v>0</v>
      </c>
      <c r="L29" s="52">
        <v>241615.85</v>
      </c>
      <c r="M29" s="52">
        <v>9381799.4</v>
      </c>
      <c r="N29" s="52">
        <v>0</v>
      </c>
      <c r="P29" s="254">
        <f>B29-M29-N29</f>
        <v>85898496.54000002</v>
      </c>
    </row>
    <row r="30" spans="1:16" ht="12.75">
      <c r="A30" s="45" t="s">
        <v>29</v>
      </c>
      <c r="B30" s="44">
        <f>+C30+D30+E30+F30+M30+N30</f>
        <v>96076883.24000001</v>
      </c>
      <c r="C30" s="52">
        <v>55340080.68</v>
      </c>
      <c r="D30" s="52">
        <v>39710966.54000001</v>
      </c>
      <c r="E30" s="52">
        <v>149355.68</v>
      </c>
      <c r="F30" s="44">
        <f>SUM(G30:L30)</f>
        <v>840125.26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840125.26</v>
      </c>
      <c r="M30" s="52">
        <v>36355.08</v>
      </c>
      <c r="N30" s="52">
        <v>0</v>
      </c>
      <c r="P30" s="254">
        <f>B30-M30-N30</f>
        <v>96040528.16000001</v>
      </c>
    </row>
    <row r="31" spans="1:16" ht="12.75">
      <c r="A31" s="45" t="s">
        <v>30</v>
      </c>
      <c r="B31" s="44">
        <f>+C31+D31+E31+F31+M31+N31</f>
        <v>6373054.619999999</v>
      </c>
      <c r="C31" s="52">
        <v>1117887.77</v>
      </c>
      <c r="D31" s="52">
        <v>4954226.35</v>
      </c>
      <c r="E31" s="52">
        <v>164026.5</v>
      </c>
      <c r="F31" s="44">
        <f>SUM(G31:L31)</f>
        <v>68192.5</v>
      </c>
      <c r="G31" s="81">
        <v>54253.97</v>
      </c>
      <c r="H31" s="81">
        <v>0</v>
      </c>
      <c r="I31" s="52">
        <v>0</v>
      </c>
      <c r="J31" s="52">
        <v>0</v>
      </c>
      <c r="K31" s="52">
        <v>0</v>
      </c>
      <c r="L31" s="52">
        <v>13938.529999999999</v>
      </c>
      <c r="M31" s="52">
        <v>68721.5</v>
      </c>
      <c r="N31" s="52">
        <v>0</v>
      </c>
      <c r="P31" s="254">
        <f>B31-M31-N31</f>
        <v>6304333.119999999</v>
      </c>
    </row>
    <row r="32" spans="1:16" ht="12.75">
      <c r="A32" s="45" t="s">
        <v>31</v>
      </c>
      <c r="B32" s="44">
        <f>+C32+D32+E32+F32+M32+N32</f>
        <v>14489073.829999998</v>
      </c>
      <c r="C32" s="52">
        <v>1221966.02</v>
      </c>
      <c r="D32" s="52">
        <v>12078068.28</v>
      </c>
      <c r="E32" s="52">
        <v>258008.45</v>
      </c>
      <c r="F32" s="44">
        <f>SUM(G32:L32)</f>
        <v>931031.08</v>
      </c>
      <c r="G32" s="81">
        <v>930777.5599999999</v>
      </c>
      <c r="H32" s="81">
        <v>0</v>
      </c>
      <c r="I32" s="52">
        <v>0</v>
      </c>
      <c r="J32" s="52">
        <v>0</v>
      </c>
      <c r="K32" s="52">
        <v>0</v>
      </c>
      <c r="L32" s="52">
        <v>253.52</v>
      </c>
      <c r="M32" s="52">
        <v>0</v>
      </c>
      <c r="N32" s="52">
        <v>0</v>
      </c>
      <c r="P32" s="254">
        <f>B32-M32-N32</f>
        <v>14489073.829999998</v>
      </c>
    </row>
    <row r="33" spans="1:16" ht="12.75">
      <c r="A33" s="45" t="s">
        <v>32</v>
      </c>
      <c r="B33" s="44">
        <f>+C33+D33+E33+F33+M33+N33</f>
        <v>2741279.6</v>
      </c>
      <c r="C33" s="52">
        <v>207581.64</v>
      </c>
      <c r="D33" s="52">
        <v>2323838.57</v>
      </c>
      <c r="E33" s="52">
        <v>284.87</v>
      </c>
      <c r="F33" s="44">
        <f>SUM(G33:L33)</f>
        <v>198644.62</v>
      </c>
      <c r="G33" s="81">
        <v>3851.8</v>
      </c>
      <c r="H33" s="81">
        <v>0</v>
      </c>
      <c r="I33" s="52">
        <v>0</v>
      </c>
      <c r="J33" s="52">
        <v>0</v>
      </c>
      <c r="K33" s="52">
        <v>0</v>
      </c>
      <c r="L33" s="52">
        <v>194792.82</v>
      </c>
      <c r="M33" s="52">
        <v>10929.9</v>
      </c>
      <c r="N33" s="52">
        <v>0</v>
      </c>
      <c r="P33" s="254">
        <f>B33-M33-N33</f>
        <v>2730349.7</v>
      </c>
    </row>
    <row r="34" spans="1:14" ht="12.75">
      <c r="A34" s="45"/>
      <c r="B34" s="44"/>
      <c r="C34" s="52"/>
      <c r="D34" s="52"/>
      <c r="E34" s="52"/>
      <c r="F34" s="44"/>
      <c r="G34" s="52"/>
      <c r="H34" s="52"/>
      <c r="I34" s="52"/>
      <c r="J34" s="52"/>
      <c r="K34" s="52"/>
      <c r="L34" s="52"/>
      <c r="M34" s="52"/>
      <c r="N34" s="52"/>
    </row>
    <row r="35" spans="1:16" ht="12.75">
      <c r="A35" s="45" t="s">
        <v>33</v>
      </c>
      <c r="B35" s="44">
        <f>+C35+D35+E35+F35+M35+N35</f>
        <v>2310984.9699999997</v>
      </c>
      <c r="C35" s="52">
        <v>1303401.65</v>
      </c>
      <c r="D35" s="52">
        <v>294954.84</v>
      </c>
      <c r="E35" s="52">
        <v>281548.09</v>
      </c>
      <c r="F35" s="44">
        <f>SUM(G35:L35)</f>
        <v>44120.39</v>
      </c>
      <c r="G35" s="81">
        <v>43992.39</v>
      </c>
      <c r="H35" s="81">
        <v>0</v>
      </c>
      <c r="I35" s="52">
        <v>0</v>
      </c>
      <c r="J35" s="52">
        <v>0</v>
      </c>
      <c r="K35" s="52">
        <v>0</v>
      </c>
      <c r="L35" s="52">
        <v>128</v>
      </c>
      <c r="M35" s="52">
        <v>386960</v>
      </c>
      <c r="N35" s="52">
        <v>0</v>
      </c>
      <c r="P35" s="254">
        <f>B35-M35-N35</f>
        <v>1924024.9699999997</v>
      </c>
    </row>
    <row r="36" spans="1:16" ht="12.75">
      <c r="A36" s="45" t="s">
        <v>34</v>
      </c>
      <c r="B36" s="44">
        <f>+C36+D36+E36+F36+M36+N36</f>
        <v>11088893.799999999</v>
      </c>
      <c r="C36" s="52">
        <v>4889265.63</v>
      </c>
      <c r="D36" s="52">
        <v>3516080.6799999997</v>
      </c>
      <c r="E36" s="52">
        <v>375018.47</v>
      </c>
      <c r="F36" s="44">
        <f>SUM(G36:L36)</f>
        <v>867203.02</v>
      </c>
      <c r="G36" s="52">
        <v>119893.8</v>
      </c>
      <c r="H36" s="52">
        <v>645030.36</v>
      </c>
      <c r="I36" s="52">
        <v>0</v>
      </c>
      <c r="J36" s="52">
        <v>0</v>
      </c>
      <c r="K36" s="52">
        <v>0</v>
      </c>
      <c r="L36" s="52">
        <v>102278.85999999999</v>
      </c>
      <c r="M36" s="52">
        <v>1441326</v>
      </c>
      <c r="N36" s="52">
        <v>0</v>
      </c>
      <c r="P36" s="254">
        <f>B36-M36-N36</f>
        <v>9647567.799999999</v>
      </c>
    </row>
    <row r="37" spans="1:16" ht="12.75">
      <c r="A37" s="45" t="s">
        <v>35</v>
      </c>
      <c r="B37" s="44">
        <f>+C37+D37+E37+F37+M37+N37</f>
        <v>8091499.150000001</v>
      </c>
      <c r="C37" s="52">
        <v>439914.93</v>
      </c>
      <c r="D37" s="44">
        <v>7495379.300000001</v>
      </c>
      <c r="E37" s="52">
        <v>24743.7</v>
      </c>
      <c r="F37" s="44">
        <f>SUM(G37:L37)</f>
        <v>113707.98</v>
      </c>
      <c r="G37" s="52">
        <v>111125.36</v>
      </c>
      <c r="H37" s="52">
        <v>0</v>
      </c>
      <c r="I37" s="52">
        <v>0</v>
      </c>
      <c r="J37" s="52">
        <v>0</v>
      </c>
      <c r="K37" s="52">
        <v>0</v>
      </c>
      <c r="L37" s="52">
        <v>2582.62</v>
      </c>
      <c r="M37" s="52">
        <v>17753.24</v>
      </c>
      <c r="N37" s="52">
        <v>0</v>
      </c>
      <c r="P37" s="254">
        <f>B37-M37-N37</f>
        <v>8073745.910000001</v>
      </c>
    </row>
    <row r="38" spans="1:16" ht="12.75">
      <c r="A38" s="46" t="s">
        <v>36</v>
      </c>
      <c r="B38" s="47">
        <f>+C38+D38+E38+F38+M38+N38</f>
        <v>5772311.47</v>
      </c>
      <c r="C38" s="47">
        <v>278947.6</v>
      </c>
      <c r="D38" s="47">
        <v>5399317.64</v>
      </c>
      <c r="E38" s="47">
        <v>16070.25</v>
      </c>
      <c r="F38" s="47">
        <f>SUM(G38:L38)</f>
        <v>77975.98</v>
      </c>
      <c r="G38" s="47">
        <v>69074.39</v>
      </c>
      <c r="H38" s="47">
        <v>0</v>
      </c>
      <c r="I38" s="47">
        <v>0</v>
      </c>
      <c r="J38" s="47">
        <v>0</v>
      </c>
      <c r="K38" s="47">
        <v>58</v>
      </c>
      <c r="L38" s="47">
        <v>8843.59</v>
      </c>
      <c r="M38" s="47">
        <v>0</v>
      </c>
      <c r="N38" s="47">
        <v>0</v>
      </c>
      <c r="P38" s="254">
        <f>B38-M38-N38</f>
        <v>5772311.47</v>
      </c>
    </row>
    <row r="39" spans="1:14" ht="12.75">
      <c r="A39" s="45"/>
      <c r="B39" s="1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52"/>
      <c r="N39" s="44"/>
    </row>
    <row r="40" spans="1:14" ht="12.75">
      <c r="A40" s="45"/>
      <c r="B40" s="1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2.75">
      <c r="A41" s="45"/>
      <c r="B41" s="18"/>
      <c r="C41" s="44"/>
      <c r="D41" s="44"/>
      <c r="E41" s="44"/>
      <c r="F41" s="44"/>
      <c r="G41" s="44"/>
      <c r="H41" s="44"/>
      <c r="I41" s="44"/>
      <c r="J41" s="44"/>
      <c r="K41" s="52"/>
      <c r="L41" s="44"/>
      <c r="M41" s="44"/>
      <c r="N41" s="44"/>
    </row>
    <row r="42" spans="1:14" ht="12.75">
      <c r="A42" s="45"/>
      <c r="B42" s="1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2.75">
      <c r="A43" s="45"/>
      <c r="B43" s="1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2.75">
      <c r="A44" s="45"/>
      <c r="B44" s="1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3:14" ht="12.75"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44"/>
      <c r="N45" s="189"/>
    </row>
    <row r="46" spans="3:14" ht="12.75"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</row>
    <row r="47" spans="3:14" ht="12.75"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</row>
    <row r="48" spans="3:14" ht="12.75"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</row>
  </sheetData>
  <sheetProtection password="CAF5" sheet="1" objects="1" scenarios="1"/>
  <mergeCells count="3">
    <mergeCell ref="F5:L5"/>
    <mergeCell ref="A3:N3"/>
    <mergeCell ref="A1:N1"/>
  </mergeCells>
  <printOptions horizontalCentered="1"/>
  <pageMargins left="0.43" right="0.47" top="0.88" bottom="0.82" header="0.67" footer="0.5"/>
  <pageSetup fitToHeight="1" fitToWidth="1" horizontalDpi="600" verticalDpi="600" orientation="landscape" scale="73" r:id="rId1"/>
  <headerFooter scaleWithDoc="0" alignWithMargins="0">
    <oddFooter>&amp;L&amp;"Arial,Italic"MSDE - LFRO  11 / 2012&amp;C&amp;"Arial,Regular"- 10 -&amp;R&amp;"Arial,Italic"Selected Financial Data - Part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4.8515625" style="174" bestFit="1" customWidth="1"/>
    <col min="2" max="2" width="13.57421875" style="174" customWidth="1"/>
    <col min="3" max="3" width="13.421875" style="174" customWidth="1"/>
    <col min="4" max="4" width="15.00390625" style="174" customWidth="1"/>
    <col min="5" max="5" width="12.28125" style="174" bestFit="1" customWidth="1"/>
    <col min="6" max="6" width="12.28125" style="255" customWidth="1"/>
    <col min="7" max="7" width="13.57421875" style="174" customWidth="1"/>
    <col min="8" max="8" width="13.8515625" style="174" customWidth="1"/>
    <col min="9" max="9" width="12.00390625" style="174" customWidth="1"/>
    <col min="10" max="10" width="10.57421875" style="174" customWidth="1"/>
    <col min="11" max="11" width="2.00390625" style="174" customWidth="1"/>
    <col min="12" max="12" width="13.28125" style="174" customWidth="1"/>
    <col min="13" max="13" width="13.421875" style="174" bestFit="1" customWidth="1"/>
    <col min="14" max="14" width="12.140625" style="174" customWidth="1"/>
    <col min="15" max="15" width="12.140625" style="171" customWidth="1"/>
    <col min="16" max="16" width="11.28125" style="171" bestFit="1" customWidth="1"/>
    <col min="17" max="17" width="11.421875" style="171" customWidth="1"/>
    <col min="18" max="18" width="6.57421875" style="131" customWidth="1"/>
    <col min="19" max="19" width="20.28125" style="131" customWidth="1"/>
    <col min="20" max="20" width="18.421875" style="131" customWidth="1"/>
    <col min="21" max="21" width="4.8515625" style="0" customWidth="1"/>
  </cols>
  <sheetData>
    <row r="1" spans="1:18" ht="12.75">
      <c r="A1" s="302" t="s">
        <v>138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230"/>
    </row>
    <row r="2" spans="1:18" ht="12.75">
      <c r="A2" s="52"/>
      <c r="B2" s="52"/>
      <c r="C2" s="52"/>
      <c r="D2" s="52"/>
      <c r="E2" s="52"/>
      <c r="F2" s="119"/>
      <c r="G2" s="52"/>
      <c r="H2" s="52"/>
      <c r="I2" s="52"/>
      <c r="J2" s="52"/>
      <c r="K2" s="52"/>
      <c r="L2" s="52"/>
      <c r="M2" s="52"/>
      <c r="N2" s="52"/>
      <c r="O2" s="44"/>
      <c r="P2" s="44"/>
      <c r="Q2" s="44"/>
      <c r="R2" s="18"/>
    </row>
    <row r="3" spans="1:18" ht="12.75">
      <c r="A3" s="302" t="s">
        <v>279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230"/>
    </row>
    <row r="4" spans="1:36" ht="13.5" thickBot="1">
      <c r="A4" s="91"/>
      <c r="B4" s="91"/>
      <c r="C4" s="91"/>
      <c r="D4" s="91"/>
      <c r="E4" s="91"/>
      <c r="F4" s="168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19"/>
      <c r="S4" s="122"/>
      <c r="T4" s="12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thickTop="1">
      <c r="A5" s="235"/>
      <c r="B5" s="300" t="s">
        <v>79</v>
      </c>
      <c r="C5" s="300"/>
      <c r="D5" s="300"/>
      <c r="E5" s="300"/>
      <c r="F5" s="300"/>
      <c r="G5" s="300"/>
      <c r="H5" s="300"/>
      <c r="I5" s="300"/>
      <c r="J5" s="300"/>
      <c r="K5" s="52"/>
      <c r="L5" s="300" t="s">
        <v>80</v>
      </c>
      <c r="M5" s="300"/>
      <c r="N5" s="300"/>
      <c r="O5" s="300"/>
      <c r="P5" s="300"/>
      <c r="Q5" s="300"/>
      <c r="R5" s="230"/>
      <c r="S5" s="136">
        <v>41001</v>
      </c>
      <c r="T5" s="136">
        <v>41001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20" ht="12.75">
      <c r="A6" s="51" t="s">
        <v>37</v>
      </c>
      <c r="B6" s="235" t="s">
        <v>11</v>
      </c>
      <c r="C6" s="235" t="s">
        <v>0</v>
      </c>
      <c r="D6" s="235"/>
      <c r="E6" s="235" t="s">
        <v>5</v>
      </c>
      <c r="F6" s="319" t="s">
        <v>70</v>
      </c>
      <c r="G6" s="319"/>
      <c r="H6" s="319"/>
      <c r="I6" s="319"/>
      <c r="J6" s="235"/>
      <c r="K6" s="51"/>
      <c r="L6" s="235" t="s">
        <v>11</v>
      </c>
      <c r="M6" s="235" t="s">
        <v>0</v>
      </c>
      <c r="N6" s="235"/>
      <c r="O6" s="235" t="s">
        <v>5</v>
      </c>
      <c r="P6" s="235"/>
      <c r="Q6" s="235"/>
      <c r="R6" s="230"/>
      <c r="S6" s="237" t="s">
        <v>246</v>
      </c>
      <c r="T6" s="237" t="s">
        <v>247</v>
      </c>
    </row>
    <row r="7" spans="1:20" ht="12.75">
      <c r="A7" s="51" t="s">
        <v>38</v>
      </c>
      <c r="B7" s="235" t="s">
        <v>76</v>
      </c>
      <c r="C7" s="235" t="s">
        <v>1</v>
      </c>
      <c r="D7" s="235" t="s">
        <v>3</v>
      </c>
      <c r="E7" s="235" t="s">
        <v>1</v>
      </c>
      <c r="F7" s="320" t="s">
        <v>229</v>
      </c>
      <c r="G7" s="235" t="s">
        <v>211</v>
      </c>
      <c r="H7" s="235" t="s">
        <v>7</v>
      </c>
      <c r="I7" s="235"/>
      <c r="J7" s="235" t="s">
        <v>7</v>
      </c>
      <c r="K7" s="51"/>
      <c r="L7" s="235" t="s">
        <v>78</v>
      </c>
      <c r="M7" s="235" t="s">
        <v>1</v>
      </c>
      <c r="N7" s="235" t="s">
        <v>3</v>
      </c>
      <c r="O7" s="235" t="s">
        <v>1</v>
      </c>
      <c r="P7" s="235" t="s">
        <v>7</v>
      </c>
      <c r="Q7" s="235"/>
      <c r="R7" s="230"/>
      <c r="S7" s="237" t="s">
        <v>243</v>
      </c>
      <c r="T7" s="237" t="s">
        <v>243</v>
      </c>
    </row>
    <row r="8" spans="1:20" ht="13.5" thickBot="1">
      <c r="A8" s="92" t="s">
        <v>39</v>
      </c>
      <c r="B8" s="93" t="s">
        <v>77</v>
      </c>
      <c r="C8" s="93" t="s">
        <v>2</v>
      </c>
      <c r="D8" s="93" t="s">
        <v>4</v>
      </c>
      <c r="E8" s="93" t="s">
        <v>6</v>
      </c>
      <c r="F8" s="321"/>
      <c r="G8" s="93" t="s">
        <v>4</v>
      </c>
      <c r="H8" s="93" t="s">
        <v>8</v>
      </c>
      <c r="I8" s="93" t="s">
        <v>9</v>
      </c>
      <c r="J8" s="93" t="s">
        <v>10</v>
      </c>
      <c r="K8" s="51"/>
      <c r="L8" s="93" t="s">
        <v>77</v>
      </c>
      <c r="M8" s="93" t="s">
        <v>2</v>
      </c>
      <c r="N8" s="93" t="s">
        <v>4</v>
      </c>
      <c r="O8" s="93" t="s">
        <v>6</v>
      </c>
      <c r="P8" s="93" t="s">
        <v>8</v>
      </c>
      <c r="Q8" s="93" t="s">
        <v>9</v>
      </c>
      <c r="R8" s="230"/>
      <c r="S8" s="58" t="s">
        <v>244</v>
      </c>
      <c r="T8" s="58" t="s">
        <v>244</v>
      </c>
    </row>
    <row r="9" spans="1:20" s="10" customFormat="1" ht="12.75">
      <c r="A9" s="51" t="s">
        <v>13</v>
      </c>
      <c r="B9" s="154">
        <f aca="true" t="shared" si="0" ref="B9:J9">SUM(B11:B38)</f>
        <v>715353412.14</v>
      </c>
      <c r="C9" s="154">
        <f t="shared" si="0"/>
        <v>336998615.99</v>
      </c>
      <c r="D9" s="154">
        <f t="shared" si="0"/>
        <v>50382735.43999999</v>
      </c>
      <c r="E9" s="154">
        <f t="shared" si="0"/>
        <v>24993799.949999996</v>
      </c>
      <c r="F9" s="169">
        <f t="shared" si="0"/>
        <v>54919086.68</v>
      </c>
      <c r="G9" s="154">
        <f t="shared" si="0"/>
        <v>166626465.10000002</v>
      </c>
      <c r="H9" s="154">
        <f t="shared" si="0"/>
        <v>77338733.57</v>
      </c>
      <c r="I9" s="154">
        <f t="shared" si="0"/>
        <v>4093975.41</v>
      </c>
      <c r="J9" s="154">
        <f t="shared" si="0"/>
        <v>0</v>
      </c>
      <c r="K9" s="154"/>
      <c r="L9" s="154">
        <f aca="true" t="shared" si="1" ref="L9:T9">SUM(L11:L38)</f>
        <v>217819789.79999998</v>
      </c>
      <c r="M9" s="154">
        <f t="shared" si="1"/>
        <v>110207589.34</v>
      </c>
      <c r="N9" s="154">
        <f t="shared" si="1"/>
        <v>62465245.44000002</v>
      </c>
      <c r="O9" s="154">
        <f t="shared" si="1"/>
        <v>35149241.88</v>
      </c>
      <c r="P9" s="154">
        <f t="shared" si="1"/>
        <v>3659565.12</v>
      </c>
      <c r="Q9" s="154">
        <f t="shared" si="1"/>
        <v>6338148.020000001</v>
      </c>
      <c r="R9" s="35"/>
      <c r="S9" s="53">
        <f t="shared" si="1"/>
        <v>711259436.73</v>
      </c>
      <c r="T9" s="53">
        <f t="shared" si="1"/>
        <v>211481641.78000003</v>
      </c>
    </row>
    <row r="10" spans="1:18" ht="12.75">
      <c r="A10" s="51"/>
      <c r="B10" s="52"/>
      <c r="C10" s="52"/>
      <c r="D10" s="52"/>
      <c r="E10" s="52"/>
      <c r="F10" s="119"/>
      <c r="G10" s="52"/>
      <c r="H10" s="52"/>
      <c r="I10" s="52"/>
      <c r="J10" s="52"/>
      <c r="K10" s="51"/>
      <c r="L10" s="51"/>
      <c r="M10" s="52"/>
      <c r="N10" s="52"/>
      <c r="O10" s="52"/>
      <c r="P10" s="52"/>
      <c r="Q10" s="52"/>
      <c r="R10" s="19"/>
    </row>
    <row r="11" spans="1:20" s="85" customFormat="1" ht="12.75">
      <c r="A11" s="51" t="s">
        <v>14</v>
      </c>
      <c r="B11" s="52">
        <f aca="true" t="shared" si="2" ref="B11:B38">SUM(C11:J11)</f>
        <v>8711346.78</v>
      </c>
      <c r="C11" s="44">
        <v>4993672.869999999</v>
      </c>
      <c r="D11" s="52">
        <v>247261.19</v>
      </c>
      <c r="E11" s="52">
        <v>451510.3</v>
      </c>
      <c r="F11" s="119">
        <v>0</v>
      </c>
      <c r="G11" s="52">
        <v>0</v>
      </c>
      <c r="H11" s="52">
        <v>2865134.35</v>
      </c>
      <c r="I11" s="52">
        <v>153768.07</v>
      </c>
      <c r="J11" s="52">
        <v>0</v>
      </c>
      <c r="K11" s="52"/>
      <c r="L11" s="51">
        <f>SUM(M11:Q11)</f>
        <v>1831120.3299999998</v>
      </c>
      <c r="M11" s="44">
        <v>1109403.44</v>
      </c>
      <c r="N11" s="52">
        <v>242237.23</v>
      </c>
      <c r="O11" s="52">
        <v>432204.24</v>
      </c>
      <c r="P11" s="52">
        <v>3528.4</v>
      </c>
      <c r="Q11" s="52">
        <v>43747.02</v>
      </c>
      <c r="R11" s="52"/>
      <c r="S11" s="254">
        <f>B11-I11-J11</f>
        <v>8557578.709999999</v>
      </c>
      <c r="T11" s="254">
        <f>L11-Q11</f>
        <v>1787373.3099999998</v>
      </c>
    </row>
    <row r="12" spans="1:20" ht="12.75">
      <c r="A12" s="51" t="s">
        <v>15</v>
      </c>
      <c r="B12" s="52">
        <f t="shared" si="2"/>
        <v>62511600.16</v>
      </c>
      <c r="C12" s="52">
        <v>29944808.17</v>
      </c>
      <c r="D12" s="52">
        <v>1594461.31</v>
      </c>
      <c r="E12" s="52">
        <v>2230641.73</v>
      </c>
      <c r="F12" s="119">
        <v>4257630.3</v>
      </c>
      <c r="G12" s="52">
        <v>23997446.61</v>
      </c>
      <c r="H12" s="52">
        <v>185</v>
      </c>
      <c r="I12" s="52">
        <v>486427.04</v>
      </c>
      <c r="J12" s="52">
        <v>0</v>
      </c>
      <c r="K12" s="52"/>
      <c r="L12" s="51">
        <f>SUM(M12:Q12)</f>
        <v>12395643.68</v>
      </c>
      <c r="M12" s="52">
        <v>6726265.69</v>
      </c>
      <c r="N12" s="52">
        <v>2085299.78</v>
      </c>
      <c r="O12" s="52">
        <v>3258760.8</v>
      </c>
      <c r="P12" s="44">
        <v>5835.75</v>
      </c>
      <c r="Q12" s="81">
        <v>319481.66</v>
      </c>
      <c r="R12" s="34"/>
      <c r="S12" s="254">
        <f>B12-I12-J12</f>
        <v>62025173.12</v>
      </c>
      <c r="T12" s="254">
        <f>L12-Q12</f>
        <v>12076162.02</v>
      </c>
    </row>
    <row r="13" spans="1:20" s="85" customFormat="1" ht="12.75">
      <c r="A13" s="52" t="s">
        <v>16</v>
      </c>
      <c r="B13" s="52">
        <f t="shared" si="2"/>
        <v>74755196.50000001</v>
      </c>
      <c r="C13" s="52">
        <v>30303889.040000003</v>
      </c>
      <c r="D13" s="52">
        <v>10815961.15</v>
      </c>
      <c r="E13" s="52">
        <v>1783222.22</v>
      </c>
      <c r="F13" s="119">
        <v>3677684.02</v>
      </c>
      <c r="G13" s="52">
        <v>27888135.71</v>
      </c>
      <c r="H13" s="52">
        <v>1472.88</v>
      </c>
      <c r="I13" s="52">
        <v>284831.48</v>
      </c>
      <c r="J13" s="52">
        <v>0</v>
      </c>
      <c r="K13" s="52"/>
      <c r="L13" s="51">
        <f>SUM(M13:Q13)</f>
        <v>21089310.24</v>
      </c>
      <c r="M13" s="52">
        <v>3321330.06</v>
      </c>
      <c r="N13" s="52">
        <v>16953339.34</v>
      </c>
      <c r="O13" s="52">
        <v>571376.49</v>
      </c>
      <c r="P13" s="52">
        <v>52456.23</v>
      </c>
      <c r="Q13" s="81">
        <v>190808.12</v>
      </c>
      <c r="R13" s="34"/>
      <c r="S13" s="254">
        <f>B13-I13-J13</f>
        <v>74470365.02000001</v>
      </c>
      <c r="T13" s="254">
        <f>L13-Q13</f>
        <v>20898502.119999997</v>
      </c>
    </row>
    <row r="14" spans="1:20" ht="12.75">
      <c r="A14" s="52" t="s">
        <v>17</v>
      </c>
      <c r="B14" s="52">
        <f t="shared" si="2"/>
        <v>86778179.67</v>
      </c>
      <c r="C14" s="52">
        <v>40602515</v>
      </c>
      <c r="D14" s="52">
        <v>8530487.67</v>
      </c>
      <c r="E14" s="52">
        <v>2211712</v>
      </c>
      <c r="F14" s="119">
        <v>5728134</v>
      </c>
      <c r="G14" s="52">
        <v>29692457</v>
      </c>
      <c r="H14" s="52">
        <v>91</v>
      </c>
      <c r="I14" s="52">
        <v>12783</v>
      </c>
      <c r="J14" s="52">
        <v>0</v>
      </c>
      <c r="K14" s="52"/>
      <c r="L14" s="51">
        <f>SUM(M14:Q14)</f>
        <v>29054316</v>
      </c>
      <c r="M14" s="52">
        <v>12919502</v>
      </c>
      <c r="N14" s="52">
        <v>10033218</v>
      </c>
      <c r="O14" s="52">
        <v>4395398</v>
      </c>
      <c r="P14" s="52">
        <v>196166</v>
      </c>
      <c r="Q14" s="81">
        <v>1510032</v>
      </c>
      <c r="R14" s="34"/>
      <c r="S14" s="254">
        <f>B14-I14-J14</f>
        <v>86765396.67</v>
      </c>
      <c r="T14" s="254">
        <f>L14-Q14</f>
        <v>27544284</v>
      </c>
    </row>
    <row r="15" spans="1:20" ht="12.75">
      <c r="A15" s="52" t="s">
        <v>18</v>
      </c>
      <c r="B15" s="52">
        <f t="shared" si="2"/>
        <v>16666455.33</v>
      </c>
      <c r="C15" s="52">
        <v>7750371.46</v>
      </c>
      <c r="D15" s="52">
        <v>1638224.38</v>
      </c>
      <c r="E15" s="52">
        <v>889766.9500000001</v>
      </c>
      <c r="F15" s="119">
        <v>875682.72</v>
      </c>
      <c r="G15" s="52">
        <v>5359835.66</v>
      </c>
      <c r="H15" s="52">
        <v>14869.31</v>
      </c>
      <c r="I15" s="52">
        <v>137704.85</v>
      </c>
      <c r="J15" s="52">
        <v>0</v>
      </c>
      <c r="K15" s="52"/>
      <c r="L15" s="51">
        <f>SUM(M15:Q15)</f>
        <v>3194723.7</v>
      </c>
      <c r="M15" s="52">
        <v>2291188.27</v>
      </c>
      <c r="N15" s="52">
        <v>205318.46</v>
      </c>
      <c r="O15" s="52">
        <v>650173.56</v>
      </c>
      <c r="P15" s="52">
        <v>6321.92</v>
      </c>
      <c r="Q15" s="81">
        <v>41721.49</v>
      </c>
      <c r="R15" s="34"/>
      <c r="S15" s="254">
        <f>B15-I15-J15</f>
        <v>16528750.48</v>
      </c>
      <c r="T15" s="254">
        <f>L15-Q15</f>
        <v>3153002.21</v>
      </c>
    </row>
    <row r="16" spans="1:18" ht="12.75">
      <c r="A16" s="52"/>
      <c r="B16" s="52"/>
      <c r="C16" s="52"/>
      <c r="D16" s="52"/>
      <c r="E16" s="52"/>
      <c r="F16" s="119"/>
      <c r="G16" s="52"/>
      <c r="H16" s="52"/>
      <c r="I16" s="52"/>
      <c r="J16" s="52"/>
      <c r="K16" s="52"/>
      <c r="L16" s="51"/>
      <c r="M16" s="52"/>
      <c r="N16" s="52"/>
      <c r="O16" s="52"/>
      <c r="P16" s="52"/>
      <c r="Q16" s="81"/>
      <c r="R16" s="34"/>
    </row>
    <row r="17" spans="1:20" ht="12.75">
      <c r="A17" s="52" t="s">
        <v>19</v>
      </c>
      <c r="B17" s="52">
        <f t="shared" si="2"/>
        <v>3581617.77</v>
      </c>
      <c r="C17" s="52">
        <v>1552064.2000000002</v>
      </c>
      <c r="D17" s="52">
        <v>390572.95999999996</v>
      </c>
      <c r="E17" s="52">
        <v>211581.32</v>
      </c>
      <c r="F17" s="119">
        <v>95927.92</v>
      </c>
      <c r="G17" s="52">
        <v>1282755.8900000001</v>
      </c>
      <c r="H17" s="52">
        <v>33873.12</v>
      </c>
      <c r="I17" s="52">
        <v>14842.36</v>
      </c>
      <c r="J17" s="52">
        <v>0</v>
      </c>
      <c r="K17" s="52"/>
      <c r="L17" s="51">
        <f>SUM(M17:Q17)</f>
        <v>833107.4100000001</v>
      </c>
      <c r="M17" s="52">
        <v>451755.69</v>
      </c>
      <c r="N17" s="52">
        <v>167703.71</v>
      </c>
      <c r="O17" s="52">
        <v>98216.55</v>
      </c>
      <c r="P17" s="52">
        <v>13970.89</v>
      </c>
      <c r="Q17" s="81">
        <v>101460.57</v>
      </c>
      <c r="R17" s="34"/>
      <c r="S17" s="254">
        <f>B17-I17-J17</f>
        <v>3566775.41</v>
      </c>
      <c r="T17" s="254">
        <f>L17-Q17</f>
        <v>731646.8400000001</v>
      </c>
    </row>
    <row r="18" spans="1:20" ht="12.75">
      <c r="A18" s="52" t="s">
        <v>20</v>
      </c>
      <c r="B18" s="52">
        <f t="shared" si="2"/>
        <v>25315872.970000003</v>
      </c>
      <c r="C18" s="52">
        <v>11368258.31</v>
      </c>
      <c r="D18" s="52">
        <v>2583151.4699999997</v>
      </c>
      <c r="E18" s="52">
        <v>1201290.61</v>
      </c>
      <c r="F18" s="119">
        <v>1368462.14</v>
      </c>
      <c r="G18" s="52">
        <v>8259731.19</v>
      </c>
      <c r="H18" s="52">
        <v>172637.68</v>
      </c>
      <c r="I18" s="52">
        <v>362341.57</v>
      </c>
      <c r="J18" s="52">
        <v>0</v>
      </c>
      <c r="K18" s="52"/>
      <c r="L18" s="51">
        <f>SUM(M18:Q18)</f>
        <v>6882824.300000001</v>
      </c>
      <c r="M18" s="52">
        <v>3127947.14</v>
      </c>
      <c r="N18" s="52">
        <v>1369212.83</v>
      </c>
      <c r="O18" s="52">
        <v>1108380.58</v>
      </c>
      <c r="P18" s="52">
        <v>162387.95</v>
      </c>
      <c r="Q18" s="81">
        <v>1114895.8</v>
      </c>
      <c r="R18" s="34"/>
      <c r="S18" s="254">
        <f>B18-I18-J18</f>
        <v>24953531.400000002</v>
      </c>
      <c r="T18" s="254">
        <f>L18-Q18</f>
        <v>5767928.500000001</v>
      </c>
    </row>
    <row r="19" spans="1:20" ht="12.75">
      <c r="A19" s="52" t="s">
        <v>21</v>
      </c>
      <c r="B19" s="52">
        <f t="shared" si="2"/>
        <v>11549453.69</v>
      </c>
      <c r="C19" s="52">
        <v>5440377.5</v>
      </c>
      <c r="D19" s="52">
        <v>425680.42000000004</v>
      </c>
      <c r="E19" s="52">
        <v>250992.38</v>
      </c>
      <c r="F19" s="119">
        <v>4867463.61</v>
      </c>
      <c r="G19" s="52">
        <v>521023.37</v>
      </c>
      <c r="H19" s="52">
        <v>0</v>
      </c>
      <c r="I19" s="52">
        <v>43916.41</v>
      </c>
      <c r="J19" s="52">
        <v>0</v>
      </c>
      <c r="K19" s="52"/>
      <c r="L19" s="51">
        <f>SUM(M19:Q19)</f>
        <v>3606893.4200000004</v>
      </c>
      <c r="M19" s="52">
        <v>2379967.95</v>
      </c>
      <c r="N19" s="52">
        <v>601457.65</v>
      </c>
      <c r="O19" s="52">
        <v>561346.11</v>
      </c>
      <c r="P19" s="52">
        <v>25336.24</v>
      </c>
      <c r="Q19" s="81">
        <v>38785.47</v>
      </c>
      <c r="R19" s="34"/>
      <c r="S19" s="254">
        <f>B19-I19-J19</f>
        <v>11505537.28</v>
      </c>
      <c r="T19" s="254">
        <f>L19-Q19</f>
        <v>3568107.95</v>
      </c>
    </row>
    <row r="20" spans="1:20" ht="12.75">
      <c r="A20" s="52" t="s">
        <v>22</v>
      </c>
      <c r="B20" s="52">
        <f t="shared" si="2"/>
        <v>23865279.8</v>
      </c>
      <c r="C20" s="52">
        <v>10268756.67</v>
      </c>
      <c r="D20" s="52">
        <v>2315492.93</v>
      </c>
      <c r="E20" s="52">
        <v>1460823.3</v>
      </c>
      <c r="F20" s="119">
        <v>1653984.44</v>
      </c>
      <c r="G20" s="52">
        <v>8073019.08</v>
      </c>
      <c r="H20" s="52">
        <v>280</v>
      </c>
      <c r="I20" s="52">
        <v>92923.38</v>
      </c>
      <c r="J20" s="52">
        <v>0</v>
      </c>
      <c r="K20" s="52"/>
      <c r="L20" s="51">
        <f>SUM(M20:Q20)</f>
        <v>6059290.830000001</v>
      </c>
      <c r="M20" s="52">
        <v>3386552.37</v>
      </c>
      <c r="N20" s="52">
        <v>1431988.1099999999</v>
      </c>
      <c r="O20" s="52">
        <v>1236829.06</v>
      </c>
      <c r="P20" s="52">
        <v>2221.29</v>
      </c>
      <c r="Q20" s="81">
        <v>1700</v>
      </c>
      <c r="R20" s="34"/>
      <c r="S20" s="254">
        <f>B20-I20-J20</f>
        <v>23772356.42</v>
      </c>
      <c r="T20" s="254">
        <f>L20-Q20</f>
        <v>6057590.830000001</v>
      </c>
    </row>
    <row r="21" spans="1:20" ht="12.75">
      <c r="A21" s="52" t="s">
        <v>23</v>
      </c>
      <c r="B21" s="52">
        <f t="shared" si="2"/>
        <v>3655252.2800000003</v>
      </c>
      <c r="C21" s="52">
        <v>1401832.9100000001</v>
      </c>
      <c r="D21" s="52">
        <v>223666.17</v>
      </c>
      <c r="E21" s="52">
        <v>217948.04</v>
      </c>
      <c r="F21" s="119">
        <v>10381.55</v>
      </c>
      <c r="G21" s="52">
        <v>1790661.11</v>
      </c>
      <c r="H21" s="52">
        <v>0</v>
      </c>
      <c r="I21" s="52">
        <v>10762.5</v>
      </c>
      <c r="J21" s="52">
        <v>0</v>
      </c>
      <c r="K21" s="52"/>
      <c r="L21" s="51">
        <f>SUM(M21:Q21)</f>
        <v>1030814.69</v>
      </c>
      <c r="M21" s="52">
        <v>404349.23</v>
      </c>
      <c r="N21" s="44">
        <v>298442.6</v>
      </c>
      <c r="O21" s="52">
        <v>273016.23</v>
      </c>
      <c r="P21" s="52">
        <v>4046.46</v>
      </c>
      <c r="Q21" s="81">
        <v>50960.17</v>
      </c>
      <c r="R21" s="34"/>
      <c r="S21" s="254">
        <f>B21-I21-J21</f>
        <v>3644489.7800000003</v>
      </c>
      <c r="T21" s="254">
        <f>L21-Q21</f>
        <v>979854.5199999999</v>
      </c>
    </row>
    <row r="22" spans="1:18" ht="12.75">
      <c r="A22" s="52"/>
      <c r="B22" s="52"/>
      <c r="C22" s="52"/>
      <c r="D22" s="52"/>
      <c r="E22" s="52"/>
      <c r="F22" s="119"/>
      <c r="G22" s="52"/>
      <c r="H22" s="52"/>
      <c r="I22" s="52"/>
      <c r="J22" s="52"/>
      <c r="K22" s="52"/>
      <c r="L22" s="51"/>
      <c r="M22" s="52"/>
      <c r="N22" s="52"/>
      <c r="O22" s="52"/>
      <c r="P22" s="52"/>
      <c r="Q22" s="81"/>
      <c r="R22" s="34"/>
    </row>
    <row r="23" spans="1:20" ht="12.75">
      <c r="A23" s="52" t="s">
        <v>24</v>
      </c>
      <c r="B23" s="52">
        <f t="shared" si="2"/>
        <v>35694843.330000006</v>
      </c>
      <c r="C23" s="52">
        <v>14819261.82</v>
      </c>
      <c r="D23" s="52">
        <v>3716728.2399999998</v>
      </c>
      <c r="E23" s="52">
        <v>1389465.45</v>
      </c>
      <c r="F23" s="119">
        <v>762580.66</v>
      </c>
      <c r="G23" s="52">
        <v>14404635.25</v>
      </c>
      <c r="H23" s="52">
        <v>427899.63</v>
      </c>
      <c r="I23" s="52">
        <v>174272.28</v>
      </c>
      <c r="J23" s="52">
        <v>0</v>
      </c>
      <c r="K23" s="52"/>
      <c r="L23" s="51">
        <f>SUM(M23:Q23)</f>
        <v>11062083.42</v>
      </c>
      <c r="M23" s="52">
        <v>7115705.5</v>
      </c>
      <c r="N23" s="44">
        <v>1254906.31</v>
      </c>
      <c r="O23" s="52">
        <v>2411574.08</v>
      </c>
      <c r="P23" s="52">
        <v>109722.70000000001</v>
      </c>
      <c r="Q23" s="81">
        <v>170174.83</v>
      </c>
      <c r="R23" s="34"/>
      <c r="S23" s="254">
        <f>B23-I23-J23</f>
        <v>35520571.050000004</v>
      </c>
      <c r="T23" s="254">
        <f>L23-Q23</f>
        <v>10891908.59</v>
      </c>
    </row>
    <row r="24" spans="1:20" ht="12.75">
      <c r="A24" s="52" t="s">
        <v>25</v>
      </c>
      <c r="B24" s="52">
        <f t="shared" si="2"/>
        <v>4104077.1999999997</v>
      </c>
      <c r="C24" s="52">
        <v>1590684.29</v>
      </c>
      <c r="D24" s="52">
        <v>334295.71</v>
      </c>
      <c r="E24" s="52">
        <v>131312.24</v>
      </c>
      <c r="F24" s="119">
        <v>141791.45</v>
      </c>
      <c r="G24" s="52">
        <v>1744654.1900000002</v>
      </c>
      <c r="H24" s="52">
        <v>120343.40000000001</v>
      </c>
      <c r="I24" s="52">
        <v>40995.92</v>
      </c>
      <c r="J24" s="52">
        <v>0</v>
      </c>
      <c r="K24" s="52"/>
      <c r="L24" s="51">
        <f>SUM(M24:Q24)</f>
        <v>988947.88</v>
      </c>
      <c r="M24" s="52">
        <v>377062.93</v>
      </c>
      <c r="N24" s="52">
        <v>423825.14</v>
      </c>
      <c r="O24" s="52">
        <v>174670.09</v>
      </c>
      <c r="P24" s="52">
        <v>13389.72</v>
      </c>
      <c r="Q24" s="81">
        <v>0</v>
      </c>
      <c r="R24" s="34"/>
      <c r="S24" s="254">
        <f>B24-I24-J24</f>
        <v>4063081.28</v>
      </c>
      <c r="T24" s="254">
        <f>L24-Q24</f>
        <v>988947.88</v>
      </c>
    </row>
    <row r="25" spans="1:20" ht="12.75">
      <c r="A25" s="52" t="s">
        <v>26</v>
      </c>
      <c r="B25" s="52">
        <f t="shared" si="2"/>
        <v>28984446.44</v>
      </c>
      <c r="C25" s="52">
        <v>10751516.56</v>
      </c>
      <c r="D25" s="52">
        <v>2210658.62</v>
      </c>
      <c r="E25" s="44">
        <v>1354970.31</v>
      </c>
      <c r="F25" s="213">
        <v>14239407.03</v>
      </c>
      <c r="G25" s="52">
        <v>0</v>
      </c>
      <c r="H25" s="52">
        <v>0</v>
      </c>
      <c r="I25" s="52">
        <v>427893.92</v>
      </c>
      <c r="J25" s="52">
        <v>0</v>
      </c>
      <c r="K25" s="52"/>
      <c r="L25" s="51">
        <f>SUM(M25:Q25)</f>
        <v>11902488.069999998</v>
      </c>
      <c r="M25" s="52">
        <v>6635425.43</v>
      </c>
      <c r="N25" s="52">
        <v>3325893.02</v>
      </c>
      <c r="O25" s="52">
        <v>1695104.36</v>
      </c>
      <c r="P25" s="52">
        <v>37836.69</v>
      </c>
      <c r="Q25" s="81">
        <v>208228.57</v>
      </c>
      <c r="R25" s="34"/>
      <c r="S25" s="254">
        <f>B25-I25-J25</f>
        <v>28556552.52</v>
      </c>
      <c r="T25" s="254">
        <f>L25-Q25</f>
        <v>11694259.499999998</v>
      </c>
    </row>
    <row r="26" spans="1:20" ht="12.75">
      <c r="A26" s="52" t="s">
        <v>27</v>
      </c>
      <c r="B26" s="52">
        <f t="shared" si="2"/>
        <v>38164615</v>
      </c>
      <c r="C26" s="52">
        <v>18499259</v>
      </c>
      <c r="D26" s="52">
        <v>1473137</v>
      </c>
      <c r="E26" s="52">
        <v>1363571</v>
      </c>
      <c r="F26" s="119">
        <v>4598625</v>
      </c>
      <c r="G26" s="52">
        <v>12020745</v>
      </c>
      <c r="H26" s="52">
        <v>16349</v>
      </c>
      <c r="I26" s="52">
        <v>192929</v>
      </c>
      <c r="J26" s="52">
        <v>0</v>
      </c>
      <c r="K26" s="52"/>
      <c r="L26" s="51">
        <f>SUM(M26:Q26)</f>
        <v>20735148</v>
      </c>
      <c r="M26" s="52">
        <v>10963297</v>
      </c>
      <c r="N26" s="52">
        <v>6256741</v>
      </c>
      <c r="O26" s="52">
        <v>2445918</v>
      </c>
      <c r="P26" s="52">
        <v>84198</v>
      </c>
      <c r="Q26" s="81">
        <v>984994</v>
      </c>
      <c r="R26" s="34"/>
      <c r="S26" s="254">
        <f>B26-I26-J26</f>
        <v>37971686</v>
      </c>
      <c r="T26" s="254">
        <f>L26-Q26</f>
        <v>19750154</v>
      </c>
    </row>
    <row r="27" spans="1:20" ht="12.75">
      <c r="A27" s="52" t="s">
        <v>28</v>
      </c>
      <c r="B27" s="52">
        <f t="shared" si="2"/>
        <v>2235027.41</v>
      </c>
      <c r="C27" s="52">
        <v>751730.81</v>
      </c>
      <c r="D27" s="52">
        <v>546983.62</v>
      </c>
      <c r="E27" s="52">
        <v>10839.18</v>
      </c>
      <c r="F27" s="119">
        <v>146591.03</v>
      </c>
      <c r="G27" s="52">
        <v>777928.77</v>
      </c>
      <c r="H27" s="52">
        <v>954</v>
      </c>
      <c r="I27" s="52">
        <v>0</v>
      </c>
      <c r="J27" s="52">
        <v>0</v>
      </c>
      <c r="K27" s="52"/>
      <c r="L27" s="51">
        <f>SUM(M27:Q27)</f>
        <v>652514.9800000001</v>
      </c>
      <c r="M27" s="52">
        <v>269774.02</v>
      </c>
      <c r="N27" s="52">
        <v>248060.6</v>
      </c>
      <c r="O27" s="52">
        <v>133307.19</v>
      </c>
      <c r="P27" s="52">
        <v>1373.17</v>
      </c>
      <c r="Q27" s="81">
        <v>0</v>
      </c>
      <c r="R27" s="34"/>
      <c r="S27" s="254">
        <f>B27-I27-J27</f>
        <v>2235027.41</v>
      </c>
      <c r="T27" s="254">
        <f>L27-Q27</f>
        <v>652514.9800000001</v>
      </c>
    </row>
    <row r="28" spans="1:18" ht="12.75">
      <c r="A28" s="52"/>
      <c r="B28" s="52"/>
      <c r="C28" s="52"/>
      <c r="D28" s="52"/>
      <c r="E28" s="52"/>
      <c r="F28" s="119"/>
      <c r="G28" s="52"/>
      <c r="H28" s="52"/>
      <c r="I28" s="52"/>
      <c r="J28" s="52"/>
      <c r="K28" s="52"/>
      <c r="L28" s="51"/>
      <c r="M28" s="52"/>
      <c r="N28" s="52"/>
      <c r="O28" s="52"/>
      <c r="P28" s="52"/>
      <c r="Q28" s="81"/>
      <c r="R28" s="34"/>
    </row>
    <row r="29" spans="1:20" ht="12.75">
      <c r="A29" s="51" t="s">
        <v>148</v>
      </c>
      <c r="B29" s="52">
        <f t="shared" si="2"/>
        <v>118080271.57000001</v>
      </c>
      <c r="C29" s="52">
        <v>63200049.56</v>
      </c>
      <c r="D29" s="52">
        <v>3320014.91</v>
      </c>
      <c r="E29" s="52">
        <v>3687305.5199999996</v>
      </c>
      <c r="F29" s="214">
        <v>9869359.37</v>
      </c>
      <c r="G29" s="52">
        <v>8119361.07</v>
      </c>
      <c r="H29" s="52">
        <v>29498304.669999998</v>
      </c>
      <c r="I29" s="52">
        <v>385876.47</v>
      </c>
      <c r="J29" s="52">
        <v>0</v>
      </c>
      <c r="K29" s="52"/>
      <c r="L29" s="51">
        <f>SUM(M29:Q29)</f>
        <v>32998375.64</v>
      </c>
      <c r="M29" s="52">
        <v>23623779.92</v>
      </c>
      <c r="N29" s="52">
        <v>3119784.91</v>
      </c>
      <c r="O29" s="52">
        <v>3439022.54</v>
      </c>
      <c r="P29" s="52">
        <v>1739574.75</v>
      </c>
      <c r="Q29" s="81">
        <v>1076213.52</v>
      </c>
      <c r="R29" s="34"/>
      <c r="S29" s="254">
        <f>B29-I29-J29</f>
        <v>117694395.10000001</v>
      </c>
      <c r="T29" s="254">
        <f>L29-Q29</f>
        <v>31922162.12</v>
      </c>
    </row>
    <row r="30" spans="1:20" ht="12.75">
      <c r="A30" s="52" t="s">
        <v>29</v>
      </c>
      <c r="B30" s="52">
        <f t="shared" si="2"/>
        <v>107711169.8</v>
      </c>
      <c r="C30" s="52">
        <v>56299865.72</v>
      </c>
      <c r="D30" s="52">
        <v>4944499.550000001</v>
      </c>
      <c r="E30" s="52">
        <v>2349942.6499999994</v>
      </c>
      <c r="F30" s="214">
        <v>0</v>
      </c>
      <c r="G30" s="52">
        <v>0</v>
      </c>
      <c r="H30" s="52">
        <v>44042237.949999996</v>
      </c>
      <c r="I30" s="52">
        <v>74623.93000000001</v>
      </c>
      <c r="J30" s="52">
        <v>0</v>
      </c>
      <c r="K30" s="52"/>
      <c r="L30" s="51">
        <f>SUM(M30:Q30)</f>
        <v>33176174.540000003</v>
      </c>
      <c r="M30" s="52">
        <v>17330864.14</v>
      </c>
      <c r="N30" s="52">
        <v>6082278.0600000005</v>
      </c>
      <c r="O30" s="52">
        <v>8711790.72</v>
      </c>
      <c r="P30" s="52">
        <v>1038344.51</v>
      </c>
      <c r="Q30" s="81">
        <v>12897.11</v>
      </c>
      <c r="R30" s="34"/>
      <c r="S30" s="254">
        <f>B30-I30-J30</f>
        <v>107636545.86999999</v>
      </c>
      <c r="T30" s="254">
        <f>L30-Q30</f>
        <v>33163277.430000003</v>
      </c>
    </row>
    <row r="31" spans="1:20" ht="12.75">
      <c r="A31" s="52" t="s">
        <v>30</v>
      </c>
      <c r="B31" s="52">
        <f t="shared" si="2"/>
        <v>5741455.92</v>
      </c>
      <c r="C31" s="52">
        <v>2639853.46</v>
      </c>
      <c r="D31" s="52">
        <v>377979.39</v>
      </c>
      <c r="E31" s="52">
        <v>220776.28999999998</v>
      </c>
      <c r="F31" s="214">
        <v>436025.23</v>
      </c>
      <c r="G31" s="52">
        <v>2041165.91</v>
      </c>
      <c r="H31" s="52">
        <v>19132.89</v>
      </c>
      <c r="I31" s="52">
        <v>6522.75</v>
      </c>
      <c r="J31" s="52">
        <v>0</v>
      </c>
      <c r="K31" s="52"/>
      <c r="L31" s="51">
        <f>SUM(M31:Q31)</f>
        <v>1548880.7699999998</v>
      </c>
      <c r="M31" s="52">
        <v>552666.01</v>
      </c>
      <c r="N31" s="52">
        <v>623564.87</v>
      </c>
      <c r="O31" s="52">
        <v>336666.24</v>
      </c>
      <c r="P31" s="52">
        <v>22474.66</v>
      </c>
      <c r="Q31" s="81">
        <v>13508.99</v>
      </c>
      <c r="R31" s="34"/>
      <c r="S31" s="254">
        <f>B31-I31-J31</f>
        <v>5734933.17</v>
      </c>
      <c r="T31" s="254">
        <f>L31-Q31</f>
        <v>1535371.7799999998</v>
      </c>
    </row>
    <row r="32" spans="1:20" ht="12.75">
      <c r="A32" s="52" t="s">
        <v>31</v>
      </c>
      <c r="B32" s="52">
        <f t="shared" si="2"/>
        <v>14046604.469999999</v>
      </c>
      <c r="C32" s="52">
        <v>6107530.47</v>
      </c>
      <c r="D32" s="52">
        <v>1583230.23</v>
      </c>
      <c r="E32" s="52">
        <v>482610.36</v>
      </c>
      <c r="F32" s="119">
        <v>234802.37</v>
      </c>
      <c r="G32" s="52">
        <v>5638311.04</v>
      </c>
      <c r="H32" s="52">
        <v>120</v>
      </c>
      <c r="I32" s="52">
        <v>0</v>
      </c>
      <c r="J32" s="52">
        <v>0</v>
      </c>
      <c r="K32" s="52"/>
      <c r="L32" s="51">
        <f>SUM(M32:Q32)</f>
        <v>3661297.12</v>
      </c>
      <c r="M32" s="52">
        <v>2222572.62</v>
      </c>
      <c r="N32" s="52">
        <v>621967.68</v>
      </c>
      <c r="O32" s="52">
        <v>812138.07</v>
      </c>
      <c r="P32" s="52">
        <v>4618.75</v>
      </c>
      <c r="Q32" s="52">
        <v>0</v>
      </c>
      <c r="R32" s="52"/>
      <c r="S32" s="254">
        <f>B32-I32-J32</f>
        <v>14046604.469999999</v>
      </c>
      <c r="T32" s="254">
        <f>L32-Q32</f>
        <v>3661297.12</v>
      </c>
    </row>
    <row r="33" spans="1:20" ht="12.75">
      <c r="A33" s="52" t="s">
        <v>32</v>
      </c>
      <c r="B33" s="52">
        <f t="shared" si="2"/>
        <v>2219099.0999999996</v>
      </c>
      <c r="C33" s="52">
        <v>782670.77</v>
      </c>
      <c r="D33" s="52">
        <v>235790.19</v>
      </c>
      <c r="E33" s="52">
        <v>122291.15</v>
      </c>
      <c r="F33" s="119">
        <v>208888.5</v>
      </c>
      <c r="G33" s="52">
        <v>814059.36</v>
      </c>
      <c r="H33" s="52">
        <v>0</v>
      </c>
      <c r="I33" s="52">
        <v>55399.130000000005</v>
      </c>
      <c r="J33" s="52">
        <v>0</v>
      </c>
      <c r="K33" s="52"/>
      <c r="L33" s="51">
        <f>SUM(M33:Q33)</f>
        <v>978386.85</v>
      </c>
      <c r="M33" s="52">
        <v>544840.58</v>
      </c>
      <c r="N33" s="52">
        <v>246657.13</v>
      </c>
      <c r="O33" s="52">
        <v>160293.86</v>
      </c>
      <c r="P33" s="52">
        <v>0</v>
      </c>
      <c r="Q33" s="52">
        <v>26595.28</v>
      </c>
      <c r="R33" s="52"/>
      <c r="S33" s="254">
        <f>B33-I33-J33</f>
        <v>2163699.9699999997</v>
      </c>
      <c r="T33" s="254">
        <f>L33-Q33</f>
        <v>951791.57</v>
      </c>
    </row>
    <row r="34" spans="1:18" ht="12.75">
      <c r="A34" s="52"/>
      <c r="B34" s="52"/>
      <c r="C34" s="52"/>
      <c r="D34" s="52"/>
      <c r="E34" s="52"/>
      <c r="F34" s="119"/>
      <c r="G34" s="52"/>
      <c r="H34" s="52"/>
      <c r="I34" s="52"/>
      <c r="J34" s="52"/>
      <c r="K34" s="52"/>
      <c r="L34" s="51"/>
      <c r="M34" s="52"/>
      <c r="N34" s="52"/>
      <c r="O34" s="52"/>
      <c r="P34" s="52"/>
      <c r="Q34" s="52"/>
      <c r="R34" s="52"/>
    </row>
    <row r="35" spans="1:20" ht="12.75">
      <c r="A35" s="52" t="s">
        <v>33</v>
      </c>
      <c r="B35" s="52">
        <f t="shared" si="2"/>
        <v>3388617.61</v>
      </c>
      <c r="C35" s="52">
        <v>1244657.57</v>
      </c>
      <c r="D35" s="52">
        <v>531750.25</v>
      </c>
      <c r="E35" s="52">
        <v>256798.25</v>
      </c>
      <c r="F35" s="119">
        <v>279304.83999999997</v>
      </c>
      <c r="G35" s="52">
        <v>1013669.0299999999</v>
      </c>
      <c r="H35" s="52">
        <v>0</v>
      </c>
      <c r="I35" s="52">
        <v>62437.67</v>
      </c>
      <c r="J35" s="52">
        <v>0</v>
      </c>
      <c r="K35" s="52"/>
      <c r="L35" s="51">
        <f>SUM(M35:Q35)</f>
        <v>1234700.9000000001</v>
      </c>
      <c r="M35" s="52">
        <v>729457.88</v>
      </c>
      <c r="N35" s="52">
        <v>198299.5</v>
      </c>
      <c r="O35" s="52">
        <v>120475.04</v>
      </c>
      <c r="P35" s="52">
        <v>1106.74</v>
      </c>
      <c r="Q35" s="52">
        <v>185361.74</v>
      </c>
      <c r="R35" s="52"/>
      <c r="S35" s="254">
        <f>B35-I35-J35</f>
        <v>3326179.94</v>
      </c>
      <c r="T35" s="254">
        <f>L35-Q35</f>
        <v>1049339.1600000001</v>
      </c>
    </row>
    <row r="36" spans="1:20" ht="12.75">
      <c r="A36" s="52" t="s">
        <v>34</v>
      </c>
      <c r="B36" s="52">
        <f t="shared" si="2"/>
        <v>19590866.43</v>
      </c>
      <c r="C36" s="52">
        <v>8839132.56</v>
      </c>
      <c r="D36" s="52">
        <v>1394854.26</v>
      </c>
      <c r="E36" s="52">
        <v>1514432.52</v>
      </c>
      <c r="F36" s="119">
        <v>775463.72</v>
      </c>
      <c r="G36" s="52">
        <v>6098561.27</v>
      </c>
      <c r="H36" s="52">
        <v>6338.34</v>
      </c>
      <c r="I36" s="52">
        <v>962083.76</v>
      </c>
      <c r="J36" s="52">
        <v>0</v>
      </c>
      <c r="K36" s="52"/>
      <c r="L36" s="51">
        <f>SUM(M36:Q36)</f>
        <v>9364144.21</v>
      </c>
      <c r="M36" s="52">
        <v>1802965.81</v>
      </c>
      <c r="N36" s="52">
        <v>5890103.35</v>
      </c>
      <c r="O36" s="52">
        <v>1312757.65</v>
      </c>
      <c r="P36" s="52">
        <v>129135.76999999999</v>
      </c>
      <c r="Q36" s="52">
        <v>229181.63</v>
      </c>
      <c r="R36" s="52"/>
      <c r="S36" s="254">
        <f>B36-I36-J36</f>
        <v>18628782.669999998</v>
      </c>
      <c r="T36" s="254">
        <f>L36-Q36</f>
        <v>9134962.58</v>
      </c>
    </row>
    <row r="37" spans="1:20" ht="12.75">
      <c r="A37" s="52" t="s">
        <v>35</v>
      </c>
      <c r="B37" s="52">
        <f t="shared" si="2"/>
        <v>10664615.42</v>
      </c>
      <c r="C37" s="52">
        <v>5145876.66</v>
      </c>
      <c r="D37" s="44">
        <v>560622.75</v>
      </c>
      <c r="E37" s="52">
        <v>722179.37</v>
      </c>
      <c r="F37" s="119">
        <v>588017.61</v>
      </c>
      <c r="G37" s="52">
        <v>3601699.68</v>
      </c>
      <c r="H37" s="52">
        <v>2639.35</v>
      </c>
      <c r="I37" s="52">
        <v>43580</v>
      </c>
      <c r="J37" s="52">
        <v>0</v>
      </c>
      <c r="K37" s="52"/>
      <c r="L37" s="51">
        <f>SUM(M37:Q37)</f>
        <v>2605103.6199999996</v>
      </c>
      <c r="M37" s="52">
        <v>1312019.47</v>
      </c>
      <c r="N37" s="52">
        <v>697717.27</v>
      </c>
      <c r="O37" s="52">
        <v>576544.78</v>
      </c>
      <c r="P37" s="52">
        <v>5393.32</v>
      </c>
      <c r="Q37" s="52">
        <v>13428.78</v>
      </c>
      <c r="R37" s="52"/>
      <c r="S37" s="254">
        <f>B37-I37-J37</f>
        <v>10621035.42</v>
      </c>
      <c r="T37" s="254">
        <f>L37-Q37</f>
        <v>2591674.84</v>
      </c>
    </row>
    <row r="38" spans="1:20" ht="12.75">
      <c r="A38" s="47" t="s">
        <v>36</v>
      </c>
      <c r="B38" s="47">
        <f t="shared" si="2"/>
        <v>7337447.49</v>
      </c>
      <c r="C38" s="47">
        <v>2699980.61</v>
      </c>
      <c r="D38" s="47">
        <v>387231.07</v>
      </c>
      <c r="E38" s="47">
        <v>477816.81</v>
      </c>
      <c r="F38" s="215">
        <v>102879.17</v>
      </c>
      <c r="G38" s="47">
        <v>3486608.91</v>
      </c>
      <c r="H38" s="47">
        <v>115871</v>
      </c>
      <c r="I38" s="47">
        <v>67059.92</v>
      </c>
      <c r="J38" s="47">
        <v>0</v>
      </c>
      <c r="K38" s="47"/>
      <c r="L38" s="65">
        <f>SUM(M38:Q38)</f>
        <v>933499.2</v>
      </c>
      <c r="M38" s="47">
        <v>608896.19</v>
      </c>
      <c r="N38" s="47">
        <v>87228.89</v>
      </c>
      <c r="O38" s="47">
        <v>233277.64</v>
      </c>
      <c r="P38" s="47">
        <v>125.21000000000001</v>
      </c>
      <c r="Q38" s="47">
        <v>3971.27</v>
      </c>
      <c r="R38" s="52"/>
      <c r="S38" s="254">
        <f>B38-I38-J38</f>
        <v>7270387.57</v>
      </c>
      <c r="T38" s="254">
        <f>L38-Q38</f>
        <v>929527.9299999999</v>
      </c>
    </row>
    <row r="39" spans="1:18" ht="12.75">
      <c r="A39" s="52"/>
      <c r="B39" s="52"/>
      <c r="C39" s="52"/>
      <c r="D39" s="52"/>
      <c r="E39" s="52"/>
      <c r="F39" s="119"/>
      <c r="G39" s="52"/>
      <c r="H39" s="52"/>
      <c r="I39" s="52"/>
      <c r="J39" s="52"/>
      <c r="K39" s="52"/>
      <c r="L39" s="52"/>
      <c r="M39" s="52"/>
      <c r="N39" s="52"/>
      <c r="O39" s="44"/>
      <c r="P39" s="52"/>
      <c r="Q39" s="52"/>
      <c r="R39" s="52"/>
    </row>
    <row r="40" spans="1:18" ht="12.75">
      <c r="A40" s="56"/>
      <c r="B40" s="56"/>
      <c r="C40" s="56"/>
      <c r="D40" s="56"/>
      <c r="E40" s="56"/>
      <c r="F40" s="157"/>
      <c r="G40" s="56"/>
      <c r="H40" s="56"/>
      <c r="I40" s="56"/>
      <c r="J40" s="56"/>
      <c r="K40" s="56"/>
      <c r="L40" s="56"/>
      <c r="M40" s="56"/>
      <c r="N40" s="56"/>
      <c r="O40" s="155"/>
      <c r="P40" s="56"/>
      <c r="Q40" s="56"/>
      <c r="R40" s="45"/>
    </row>
    <row r="41" spans="1:18" ht="12.75">
      <c r="A41" s="56"/>
      <c r="B41" s="56"/>
      <c r="C41" s="52"/>
      <c r="D41" s="52"/>
      <c r="E41" s="52"/>
      <c r="F41" s="52"/>
      <c r="G41" s="52"/>
      <c r="H41" s="52"/>
      <c r="I41" s="170"/>
      <c r="J41" s="56"/>
      <c r="K41" s="56"/>
      <c r="L41" s="56"/>
      <c r="M41" s="56"/>
      <c r="N41" s="56"/>
      <c r="O41" s="155"/>
      <c r="P41" s="56"/>
      <c r="Q41" s="56"/>
      <c r="R41" s="45"/>
    </row>
    <row r="42" spans="16:18" ht="12.75">
      <c r="P42" s="174"/>
      <c r="Q42" s="174"/>
      <c r="R42" s="122"/>
    </row>
    <row r="43" spans="16:18" ht="12.75">
      <c r="P43" s="174"/>
      <c r="Q43" s="174"/>
      <c r="R43" s="122"/>
    </row>
    <row r="44" spans="16:18" ht="12.75">
      <c r="P44" s="174"/>
      <c r="Q44" s="174"/>
      <c r="R44" s="122"/>
    </row>
    <row r="45" spans="16:18" ht="12.75">
      <c r="P45" s="174"/>
      <c r="Q45" s="174"/>
      <c r="R45" s="122"/>
    </row>
    <row r="46" spans="16:18" ht="12.75">
      <c r="P46" s="174"/>
      <c r="Q46" s="174"/>
      <c r="R46" s="122"/>
    </row>
    <row r="47" spans="16:18" ht="12.75">
      <c r="P47" s="174"/>
      <c r="Q47" s="174"/>
      <c r="R47" s="122"/>
    </row>
    <row r="48" spans="16:18" ht="12.75">
      <c r="P48" s="174"/>
      <c r="Q48" s="174"/>
      <c r="R48" s="122"/>
    </row>
    <row r="49" spans="16:18" ht="12.75">
      <c r="P49" s="174"/>
      <c r="Q49" s="174"/>
      <c r="R49" s="122"/>
    </row>
    <row r="50" spans="16:18" ht="12.75">
      <c r="P50" s="174"/>
      <c r="Q50" s="174"/>
      <c r="R50" s="122"/>
    </row>
    <row r="51" spans="16:18" ht="12.75">
      <c r="P51" s="174"/>
      <c r="Q51" s="174"/>
      <c r="R51" s="122"/>
    </row>
    <row r="52" spans="16:18" ht="12.75">
      <c r="P52" s="174"/>
      <c r="Q52" s="174"/>
      <c r="R52" s="122"/>
    </row>
    <row r="53" spans="16:18" ht="12.75">
      <c r="P53" s="174"/>
      <c r="Q53" s="174"/>
      <c r="R53" s="122"/>
    </row>
    <row r="54" spans="16:18" ht="12.75">
      <c r="P54" s="174"/>
      <c r="Q54" s="174"/>
      <c r="R54" s="122"/>
    </row>
    <row r="55" spans="16:18" ht="12.75">
      <c r="P55" s="174"/>
      <c r="Q55" s="174"/>
      <c r="R55" s="122"/>
    </row>
    <row r="56" spans="16:18" ht="12.75">
      <c r="P56" s="174"/>
      <c r="Q56" s="174"/>
      <c r="R56" s="122"/>
    </row>
    <row r="57" spans="16:18" ht="12.75">
      <c r="P57" s="174"/>
      <c r="Q57" s="174"/>
      <c r="R57" s="122"/>
    </row>
  </sheetData>
  <sheetProtection password="CAF5" sheet="1" objects="1" scenarios="1"/>
  <mergeCells count="6">
    <mergeCell ref="F6:I6"/>
    <mergeCell ref="F7:F8"/>
    <mergeCell ref="A1:Q1"/>
    <mergeCell ref="B5:J5"/>
    <mergeCell ref="L5:Q5"/>
    <mergeCell ref="A3:Q3"/>
  </mergeCells>
  <printOptions horizontalCentered="1"/>
  <pageMargins left="0.25" right="0.23" top="0.87" bottom="0.82" header="0.67" footer="0.5"/>
  <pageSetup fitToHeight="1" fitToWidth="1" horizontalDpi="600" verticalDpi="600" orientation="landscape" scale="66" r:id="rId1"/>
  <headerFooter scaleWithDoc="0" alignWithMargins="0">
    <oddFooter>&amp;L&amp;"Arial,Italic"MSDE - LFRO   11 / 2012&amp;C&amp;"Arial,Regular"- 11 -&amp;R&amp;"Arial,Italic"Selected Financial Data - Part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Financial Data Part 2 FY 2008</dc:title>
  <dc:subject>10-08-2009 Release Revised 1-20-2010</dc:subject>
  <dc:creator>SOVAROUN IENG</dc:creator>
  <cp:keywords/>
  <dc:description/>
  <cp:lastModifiedBy>jwalley</cp:lastModifiedBy>
  <cp:lastPrinted>2012-12-05T19:36:58Z</cp:lastPrinted>
  <dcterms:created xsi:type="dcterms:W3CDTF">1999-04-12T15:49:59Z</dcterms:created>
  <dcterms:modified xsi:type="dcterms:W3CDTF">2013-01-09T23:35:36Z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157400.000000000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